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harmon\Documents\1 Water Supply Section Leader\Conservation\Projects Junk\CFWI 2020\2020 post solution plan\"/>
    </mc:Choice>
  </mc:AlternateContent>
  <bookViews>
    <workbookView xWindow="0" yWindow="0" windowWidth="18780" windowHeight="11475" activeTab="2"/>
  </bookViews>
  <sheets>
    <sheet name="PWS Imp by demand" sheetId="1" r:id="rId1"/>
    <sheet name="with measures" sheetId="2" r:id="rId2"/>
    <sheet name="sorted by # of measure" sheetId="3" r:id="rId3"/>
    <sheet name="Sheet2" sheetId="5" r:id="rId4"/>
  </sheets>
  <definedNames>
    <definedName name="_xlnm.Print_Area" localSheetId="2">'sorted by # of measure'!$A$1:$Y$84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2" i="3" l="1"/>
  <c r="Q82" i="3"/>
  <c r="R82" i="3"/>
  <c r="S82" i="3"/>
  <c r="T82" i="3"/>
  <c r="U82" i="3"/>
  <c r="V82" i="3"/>
  <c r="W82" i="3"/>
  <c r="X82" i="3"/>
  <c r="O82" i="3"/>
  <c r="X4" i="3"/>
  <c r="X5" i="3"/>
  <c r="X6" i="3"/>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W4" i="3"/>
  <c r="W5" i="3"/>
  <c r="W6" i="3"/>
  <c r="W7" i="3"/>
  <c r="W8" i="3"/>
  <c r="W9" i="3"/>
  <c r="W10" i="3"/>
  <c r="W11" i="3"/>
  <c r="W12" i="3"/>
  <c r="W13" i="3"/>
  <c r="W14" i="3"/>
  <c r="W15" i="3"/>
  <c r="W16" i="3"/>
  <c r="W17" i="3"/>
  <c r="W18" i="3"/>
  <c r="W19" i="3"/>
  <c r="W20" i="3"/>
  <c r="W21" i="3"/>
  <c r="W22" i="3"/>
  <c r="W23" i="3"/>
  <c r="W24" i="3"/>
  <c r="W25" i="3"/>
  <c r="W26" i="3"/>
  <c r="W27" i="3"/>
  <c r="W28" i="3"/>
  <c r="W29" i="3"/>
  <c r="W30" i="3"/>
  <c r="W31" i="3"/>
  <c r="W32" i="3"/>
  <c r="W33" i="3"/>
  <c r="W34" i="3"/>
  <c r="W35" i="3"/>
  <c r="W36" i="3"/>
  <c r="W37" i="3"/>
  <c r="W38" i="3"/>
  <c r="W39" i="3"/>
  <c r="W40" i="3"/>
  <c r="W41" i="3"/>
  <c r="W42" i="3"/>
  <c r="W43" i="3"/>
  <c r="W44" i="3"/>
  <c r="W45" i="3"/>
  <c r="W46" i="3"/>
  <c r="W47" i="3"/>
  <c r="W48" i="3"/>
  <c r="W49" i="3"/>
  <c r="W50" i="3"/>
  <c r="W51" i="3"/>
  <c r="W52" i="3"/>
  <c r="W53" i="3"/>
  <c r="W54" i="3"/>
  <c r="W55" i="3"/>
  <c r="W56" i="3"/>
  <c r="W57" i="3"/>
  <c r="W58" i="3"/>
  <c r="W59" i="3"/>
  <c r="W60" i="3"/>
  <c r="W61" i="3"/>
  <c r="W62" i="3"/>
  <c r="W63" i="3"/>
  <c r="W64" i="3"/>
  <c r="W65" i="3"/>
  <c r="W66" i="3"/>
  <c r="W67" i="3"/>
  <c r="W68" i="3"/>
  <c r="W69" i="3"/>
  <c r="W70" i="3"/>
  <c r="W71" i="3"/>
  <c r="W72" i="3"/>
  <c r="W73" i="3"/>
  <c r="W74" i="3"/>
  <c r="W75" i="3"/>
  <c r="W76" i="3"/>
  <c r="W77" i="3"/>
  <c r="W78" i="3"/>
  <c r="W79" i="3"/>
  <c r="W80" i="3"/>
  <c r="V4" i="3"/>
  <c r="V5" i="3"/>
  <c r="V6" i="3"/>
  <c r="V7" i="3"/>
  <c r="V8" i="3"/>
  <c r="V9" i="3"/>
  <c r="V10" i="3"/>
  <c r="V11" i="3"/>
  <c r="V12" i="3"/>
  <c r="V13" i="3"/>
  <c r="V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U4" i="3"/>
  <c r="U5" i="3"/>
  <c r="U6" i="3"/>
  <c r="U7" i="3"/>
  <c r="U8" i="3"/>
  <c r="U9" i="3"/>
  <c r="U10" i="3"/>
  <c r="U11" i="3"/>
  <c r="U12" i="3"/>
  <c r="U13" i="3"/>
  <c r="U14" i="3"/>
  <c r="U15" i="3"/>
  <c r="U16" i="3"/>
  <c r="U17" i="3"/>
  <c r="U18" i="3"/>
  <c r="U19" i="3"/>
  <c r="U20" i="3"/>
  <c r="U21" i="3"/>
  <c r="U22" i="3"/>
  <c r="U23" i="3"/>
  <c r="U24" i="3"/>
  <c r="U25" i="3"/>
  <c r="U26" i="3"/>
  <c r="U27" i="3"/>
  <c r="U28" i="3"/>
  <c r="U29" i="3"/>
  <c r="U30" i="3"/>
  <c r="U31" i="3"/>
  <c r="U32" i="3"/>
  <c r="U33" i="3"/>
  <c r="U34" i="3"/>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0" i="3"/>
  <c r="T4" i="3"/>
  <c r="T5" i="3"/>
  <c r="T6" i="3"/>
  <c r="T7" i="3"/>
  <c r="T8" i="3"/>
  <c r="T9" i="3"/>
  <c r="T10" i="3"/>
  <c r="T11" i="3"/>
  <c r="T12" i="3"/>
  <c r="T13" i="3"/>
  <c r="T14" i="3"/>
  <c r="T15" i="3"/>
  <c r="T16" i="3"/>
  <c r="T17" i="3"/>
  <c r="T18" i="3"/>
  <c r="T19" i="3"/>
  <c r="T20" i="3"/>
  <c r="T21"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S4" i="3"/>
  <c r="S5" i="3"/>
  <c r="S6" i="3"/>
  <c r="S7" i="3"/>
  <c r="S8" i="3"/>
  <c r="S9" i="3"/>
  <c r="S10" i="3"/>
  <c r="S1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R4" i="3"/>
  <c r="R5" i="3"/>
  <c r="R6" i="3"/>
  <c r="R7" i="3"/>
  <c r="R8" i="3"/>
  <c r="R9" i="3"/>
  <c r="R10" i="3"/>
  <c r="R11" i="3"/>
  <c r="R12" i="3"/>
  <c r="R13" i="3"/>
  <c r="R14" i="3"/>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Q4" i="3"/>
  <c r="Q5" i="3"/>
  <c r="Q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P4" i="3"/>
  <c r="P5" i="3"/>
  <c r="P6" i="3"/>
  <c r="P7" i="3"/>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X3" i="3"/>
  <c r="W3" i="3"/>
  <c r="V3" i="3"/>
  <c r="U3" i="3"/>
  <c r="T3" i="3"/>
  <c r="S3" i="3"/>
  <c r="R3" i="3"/>
  <c r="Q3" i="3"/>
  <c r="P3" i="3"/>
  <c r="O4"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3" i="3"/>
  <c r="H53" i="5" l="1"/>
  <c r="H3" i="5"/>
  <c r="H4" i="5"/>
  <c r="H8" i="5"/>
  <c r="G53" i="5"/>
  <c r="G68" i="5"/>
  <c r="G52" i="5"/>
  <c r="G70" i="5"/>
  <c r="G51" i="5"/>
  <c r="G61" i="5"/>
  <c r="G63" i="5"/>
  <c r="G48" i="5"/>
  <c r="G74" i="5"/>
  <c r="G71" i="5"/>
  <c r="G62" i="5"/>
  <c r="G23" i="5"/>
  <c r="G11" i="5"/>
  <c r="G19" i="5"/>
  <c r="G26" i="5"/>
  <c r="G25" i="5"/>
  <c r="G21" i="5"/>
  <c r="G7" i="5"/>
  <c r="G41" i="5"/>
  <c r="G46" i="5"/>
  <c r="G42" i="5"/>
  <c r="G49" i="5"/>
  <c r="G37" i="5"/>
  <c r="G22" i="5"/>
  <c r="G40" i="5"/>
  <c r="G32" i="5"/>
  <c r="G30" i="5"/>
  <c r="G6" i="5"/>
  <c r="G15" i="5"/>
  <c r="G35" i="5"/>
  <c r="G38" i="5"/>
  <c r="G44" i="5"/>
  <c r="G39" i="5"/>
  <c r="G27" i="5"/>
  <c r="G58" i="5"/>
  <c r="G28" i="5"/>
  <c r="G31" i="5"/>
  <c r="G45" i="5"/>
  <c r="G18" i="5"/>
  <c r="G20" i="5"/>
  <c r="G13" i="5"/>
  <c r="G17" i="5"/>
  <c r="G24" i="5"/>
  <c r="G72" i="5"/>
  <c r="G76" i="5"/>
  <c r="G80" i="5"/>
  <c r="G29" i="5"/>
  <c r="G59" i="5"/>
  <c r="G67" i="5"/>
  <c r="G78" i="5"/>
  <c r="G47" i="5"/>
  <c r="G64" i="5"/>
  <c r="G12" i="5"/>
  <c r="G69" i="5"/>
  <c r="G65" i="5"/>
  <c r="G3" i="5"/>
  <c r="G4" i="5"/>
  <c r="G77" i="5"/>
  <c r="G54" i="5"/>
  <c r="G8" i="5"/>
  <c r="G9" i="5"/>
  <c r="G73" i="5"/>
  <c r="G56" i="5"/>
  <c r="G16" i="5"/>
  <c r="G10" i="5"/>
  <c r="G36" i="5"/>
  <c r="G14" i="5"/>
  <c r="G66" i="5"/>
  <c r="G75" i="5"/>
  <c r="G60" i="5"/>
  <c r="G79" i="5"/>
  <c r="G33" i="5"/>
  <c r="G5" i="5"/>
  <c r="G43" i="5"/>
  <c r="G57" i="5"/>
  <c r="G50" i="5"/>
  <c r="G55" i="5"/>
  <c r="G34" i="5"/>
  <c r="D82" i="5"/>
  <c r="E82" i="5"/>
  <c r="D93" i="1"/>
  <c r="F23" i="5"/>
  <c r="H23" i="5" s="1"/>
  <c r="F48" i="5"/>
  <c r="H48" i="5" s="1"/>
  <c r="F25" i="5"/>
  <c r="H25" i="5" s="1"/>
  <c r="F32" i="5"/>
  <c r="H32" i="5" s="1"/>
  <c r="F35" i="5"/>
  <c r="H35" i="5" s="1"/>
  <c r="F65" i="5"/>
  <c r="H65" i="5" s="1"/>
  <c r="F77" i="5"/>
  <c r="H77" i="5" s="1"/>
  <c r="F31" i="5"/>
  <c r="H31" i="5" s="1"/>
  <c r="F24" i="5"/>
  <c r="H24" i="5" s="1"/>
  <c r="F10" i="5"/>
  <c r="H10" i="5" s="1"/>
  <c r="F18" i="5"/>
  <c r="H18" i="5" s="1"/>
  <c r="F16" i="5"/>
  <c r="H16" i="5" s="1"/>
  <c r="F33" i="5"/>
  <c r="H33" i="5" s="1"/>
  <c r="F73" i="5"/>
  <c r="H73" i="5" s="1"/>
  <c r="F68" i="5"/>
  <c r="H68" i="5" s="1"/>
  <c r="F22" i="5"/>
  <c r="H22" i="5" s="1"/>
  <c r="F45" i="5"/>
  <c r="H45" i="5" s="1"/>
  <c r="F71" i="5"/>
  <c r="H71" i="5" s="1"/>
  <c r="F63" i="5"/>
  <c r="H63" i="5" s="1"/>
  <c r="F62" i="5"/>
  <c r="H62" i="5" s="1"/>
  <c r="F19" i="5"/>
  <c r="H19" i="5" s="1"/>
  <c r="F46" i="5"/>
  <c r="H46" i="5" s="1"/>
  <c r="F40" i="5"/>
  <c r="H40" i="5" s="1"/>
  <c r="F58" i="5"/>
  <c r="H58" i="5" s="1"/>
  <c r="F43" i="5"/>
  <c r="H43" i="5" s="1"/>
  <c r="F49" i="5"/>
  <c r="H49" i="5" s="1"/>
  <c r="F41" i="5"/>
  <c r="H41" i="5" s="1"/>
  <c r="F47" i="5"/>
  <c r="H47" i="5" s="1"/>
  <c r="F6" i="5"/>
  <c r="H6" i="5" s="1"/>
  <c r="F30" i="5"/>
  <c r="H30" i="5" s="1"/>
  <c r="F13" i="5"/>
  <c r="H13" i="5" s="1"/>
  <c r="F54" i="5"/>
  <c r="H54" i="5" s="1"/>
  <c r="F64" i="5"/>
  <c r="H64" i="5" s="1"/>
  <c r="F59" i="5"/>
  <c r="H59" i="5" s="1"/>
  <c r="F42" i="5"/>
  <c r="H42" i="5" s="1"/>
  <c r="F26" i="5"/>
  <c r="H26" i="5" s="1"/>
  <c r="F69" i="5"/>
  <c r="H69" i="5" s="1"/>
  <c r="F5" i="5"/>
  <c r="H5" i="5" s="1"/>
  <c r="F14" i="5"/>
  <c r="H14" i="5" s="1"/>
  <c r="F29" i="5"/>
  <c r="H29" i="5" s="1"/>
  <c r="F60" i="5"/>
  <c r="H60" i="5" s="1"/>
  <c r="F9" i="5"/>
  <c r="H9" i="5" s="1"/>
  <c r="F75" i="5"/>
  <c r="H75" i="5" s="1"/>
  <c r="F66" i="5"/>
  <c r="H66" i="5" s="1"/>
  <c r="F34" i="5"/>
  <c r="H34" i="5" s="1"/>
  <c r="F38" i="5"/>
  <c r="H38" i="5" s="1"/>
  <c r="F17" i="5"/>
  <c r="H17" i="5" s="1"/>
  <c r="F57" i="5"/>
  <c r="H57" i="5" s="1"/>
  <c r="F56" i="5"/>
  <c r="H56" i="5" s="1"/>
  <c r="F20" i="5"/>
  <c r="H20" i="5" s="1"/>
  <c r="F55" i="5"/>
  <c r="H55" i="5" s="1"/>
  <c r="F52" i="5"/>
  <c r="H52" i="5" s="1"/>
  <c r="F61" i="5"/>
  <c r="H61" i="5" s="1"/>
  <c r="F11" i="5"/>
  <c r="H11" i="5" s="1"/>
  <c r="F28" i="5"/>
  <c r="H28" i="5" s="1"/>
  <c r="F72" i="5"/>
  <c r="H72" i="5" s="1"/>
  <c r="F51" i="5"/>
  <c r="H51" i="5" s="1"/>
  <c r="F80" i="5"/>
  <c r="H80" i="5" s="1"/>
  <c r="F27" i="5"/>
  <c r="H27" i="5" s="1"/>
  <c r="F78" i="5"/>
  <c r="H78" i="5" s="1"/>
  <c r="F74" i="5"/>
  <c r="H74" i="5" s="1"/>
  <c r="F76" i="5"/>
  <c r="H76" i="5" s="1"/>
  <c r="F67" i="5"/>
  <c r="H67" i="5" s="1"/>
  <c r="F39" i="5"/>
  <c r="H39" i="5" s="1"/>
  <c r="F70" i="5"/>
  <c r="H70" i="5" s="1"/>
  <c r="F37" i="5"/>
  <c r="H37" i="5" s="1"/>
  <c r="F12" i="5"/>
  <c r="H12" i="5" s="1"/>
  <c r="F50" i="5"/>
  <c r="H50" i="5" s="1"/>
  <c r="F79" i="5"/>
  <c r="H79" i="5" s="1"/>
  <c r="F21" i="5"/>
  <c r="H21" i="5" s="1"/>
  <c r="F44" i="5"/>
  <c r="H44" i="5" s="1"/>
  <c r="F36" i="5"/>
  <c r="H36" i="5" s="1"/>
  <c r="F15" i="5"/>
  <c r="H15" i="5" s="1"/>
  <c r="F7" i="5"/>
  <c r="H7" i="5" s="1"/>
  <c r="F82" i="5" l="1"/>
  <c r="G82" i="5"/>
  <c r="E89" i="2"/>
  <c r="F89" i="2"/>
  <c r="G89" i="2"/>
  <c r="H89" i="2"/>
  <c r="I89" i="2"/>
  <c r="J89" i="2"/>
  <c r="K89" i="2"/>
  <c r="L89" i="2"/>
  <c r="M89" i="2"/>
  <c r="D89" i="2"/>
  <c r="E88" i="2"/>
  <c r="F88" i="2"/>
  <c r="G88" i="2"/>
  <c r="H88" i="2"/>
  <c r="I88" i="2"/>
  <c r="J88" i="2"/>
  <c r="K88" i="2"/>
  <c r="L88" i="2"/>
  <c r="M88" i="2"/>
  <c r="D88" i="2"/>
  <c r="T4" i="1"/>
  <c r="T5" i="1"/>
  <c r="T93" i="1" s="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S4" i="1"/>
  <c r="S5" i="1"/>
  <c r="S6" i="1"/>
  <c r="S93" i="1" s="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R4" i="1"/>
  <c r="R5" i="1"/>
  <c r="R93" i="1" s="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P4" i="1"/>
  <c r="P5" i="1"/>
  <c r="P93" i="1" s="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O4" i="1"/>
  <c r="O5" i="1"/>
  <c r="O93" i="1" s="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T3" i="1"/>
  <c r="S3" i="1"/>
  <c r="R3" i="1"/>
  <c r="Q3" i="1"/>
  <c r="Q93" i="1" s="1"/>
  <c r="P3" i="1"/>
  <c r="O3" i="1"/>
  <c r="N3" i="1"/>
  <c r="N93" i="1"/>
  <c r="M93"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3" i="1"/>
  <c r="L93" i="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3" i="1"/>
  <c r="K93" i="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3" i="1"/>
  <c r="I93" i="1"/>
  <c r="J9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3" i="1"/>
  <c r="H21" i="1"/>
  <c r="H22" i="1"/>
  <c r="H82" i="5" l="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G31" i="1"/>
  <c r="H31" i="1" s="1"/>
  <c r="F31" i="1"/>
  <c r="E31" i="1"/>
  <c r="D31" i="1"/>
  <c r="H30" i="1"/>
  <c r="H29" i="1"/>
  <c r="H28" i="1"/>
  <c r="H27" i="1"/>
  <c r="H26" i="1"/>
  <c r="H25" i="1"/>
  <c r="H24" i="1"/>
  <c r="G23" i="1"/>
  <c r="F23" i="1"/>
  <c r="E23" i="1"/>
  <c r="E93" i="1" s="1"/>
  <c r="D23" i="1"/>
  <c r="H20" i="1"/>
  <c r="H19" i="1"/>
  <c r="H18" i="1"/>
  <c r="H17" i="1"/>
  <c r="H16" i="1"/>
  <c r="H15" i="1"/>
  <c r="H14" i="1"/>
  <c r="H13" i="1"/>
  <c r="H12" i="1"/>
  <c r="H11" i="1"/>
  <c r="H10" i="1"/>
  <c r="H9" i="1"/>
  <c r="H8" i="1"/>
  <c r="H7" i="1"/>
  <c r="H6" i="1"/>
  <c r="H5" i="1"/>
  <c r="H4" i="1"/>
  <c r="H3" i="1"/>
  <c r="G93" i="1" l="1"/>
  <c r="F93" i="1"/>
  <c r="H23" i="1"/>
  <c r="H93" i="1" s="1"/>
</calcChain>
</file>

<file path=xl/sharedStrings.xml><?xml version="1.0" encoding="utf-8"?>
<sst xmlns="http://schemas.openxmlformats.org/spreadsheetml/2006/main" count="1155" uniqueCount="157">
  <si>
    <t xml:space="preserve">Utility </t>
  </si>
  <si>
    <r>
      <t xml:space="preserve">Population Projections </t>
    </r>
    <r>
      <rPr>
        <b/>
        <vertAlign val="superscript"/>
        <sz val="11"/>
        <color theme="1"/>
        <rFont val="Calibri"/>
        <family val="2"/>
        <scheme val="minor"/>
      </rPr>
      <t>(1, 7, 11)</t>
    </r>
  </si>
  <si>
    <t>Demand Projections</t>
  </si>
  <si>
    <t>1-in-10 Demand</t>
  </si>
  <si>
    <t>City of Cocoa</t>
  </si>
  <si>
    <t>City of Leesburg (CUP 94)</t>
  </si>
  <si>
    <t>Southlake Utilities Inc. (CUP 2392)</t>
  </si>
  <si>
    <t>City of Mascotte (CUP 2453)</t>
  </si>
  <si>
    <t>City of Clermont (CUP 2478)</t>
  </si>
  <si>
    <t>Thousand Trails (CUP 2531)</t>
  </si>
  <si>
    <t>Town of Montverde (CUP 2671)</t>
  </si>
  <si>
    <t>Lake Utility Services Inc. (CUP 2700)</t>
  </si>
  <si>
    <t>City of Groveland (CUP 2796, 2913)</t>
  </si>
  <si>
    <t>Woodlands Church Lake LLC (CUP 2840)</t>
  </si>
  <si>
    <t>City of Minneola (CUP 2886)</t>
  </si>
  <si>
    <t>Ginn La Pine Island LTD LLLP (CUP 2900)</t>
  </si>
  <si>
    <t>Clerbrook Golf &amp; RV Resort (CUP 6398)</t>
  </si>
  <si>
    <t>Barrington Estates (CUP 10846)</t>
  </si>
  <si>
    <t>Ginn Pine Island II LLLP (CUP 50115)</t>
  </si>
  <si>
    <t>City of Mount Dora (CUP 50147)</t>
  </si>
  <si>
    <t>Colina Bay Water Company (CUP 103822)</t>
  </si>
  <si>
    <t>Zellwood Station Community Assoc. - SJRWMD</t>
  </si>
  <si>
    <t>Orlando Utilities Commission - (CUP 3159) SJRWMD</t>
  </si>
  <si>
    <t>Orlando Utilities Commission - SFWMD Portion</t>
  </si>
  <si>
    <t>Orlando Utilities Commission - (CUP 3159 - SJRWMD &amp; SFWMD)</t>
  </si>
  <si>
    <t>Clarcona Resorts Condominium Association - (CUP 3203) SJRWMD</t>
  </si>
  <si>
    <t>City of Ocoee - (CUP 3216) SJRWMD</t>
  </si>
  <si>
    <t>City of Apopka - (CUP 3217) SJRWMD</t>
  </si>
  <si>
    <t>Zellwood Water Users Inc. - (CUP 3301) SJRWMD</t>
  </si>
  <si>
    <t>Wedgefield Utilities Inc. - (CUP 3302) SJRWMD</t>
  </si>
  <si>
    <t>Orange County Public Utilities - (CUP 3317) SJRWMD</t>
  </si>
  <si>
    <t>Orange County Public Utilities - SFWMD Portion</t>
  </si>
  <si>
    <t>Orange County Public Utilities - (CUP 3317 - SJRWMD &amp; SFWMD)</t>
  </si>
  <si>
    <t>Town of Oakland - (CUP 3347) SJRWMD</t>
  </si>
  <si>
    <t>City of Winter Garden - (CUP 3368) SJRWMD</t>
  </si>
  <si>
    <t>Rock Springs Palm Isles MHC LLC - (CUP 3370) SJRWMD</t>
  </si>
  <si>
    <t>Town of Eatonville - (CUP 3407) SJRWMD</t>
  </si>
  <si>
    <t>City of Winter Park - (CUP 7624) SJRWMD</t>
  </si>
  <si>
    <t>City of Maitland - (CUP 50258) SJRWMD</t>
  </si>
  <si>
    <t>Aqua Utilities Florida, Inc. - (CUP 51073) SJRWMD</t>
  </si>
  <si>
    <t>Starlight Ranch MHC - (CUP 86536) SJRWMD</t>
  </si>
  <si>
    <t>Sun Communities Inc - (CUP 92244) SJRWMD</t>
  </si>
  <si>
    <r>
      <t xml:space="preserve">Reedy Creek Improvement District (SFWMD) </t>
    </r>
    <r>
      <rPr>
        <vertAlign val="superscript"/>
        <sz val="11"/>
        <color theme="1"/>
        <rFont val="Calibri"/>
        <family val="2"/>
        <scheme val="minor"/>
      </rPr>
      <t>(8)</t>
    </r>
  </si>
  <si>
    <t>Taft Water Association (SFWMD)</t>
  </si>
  <si>
    <t>East Central FLA Services Inc - (CUP 3426 - SJRWMD &amp; SFWMD)</t>
  </si>
  <si>
    <t>St. Cloud Utility (SFWMD)</t>
  </si>
  <si>
    <t>Tohopekaliga Water Authority (SJRWMD &amp; SFWMD)</t>
  </si>
  <si>
    <t>Mountain Lake Corporation (WUP 143) - SWFWMD</t>
  </si>
  <si>
    <r>
      <t xml:space="preserve">City of Bartow (WUP 341) </t>
    </r>
    <r>
      <rPr>
        <vertAlign val="superscript"/>
        <sz val="11"/>
        <color theme="1"/>
        <rFont val="Calibri"/>
        <family val="2"/>
        <scheme val="minor"/>
      </rPr>
      <t xml:space="preserve">(2) </t>
    </r>
    <r>
      <rPr>
        <sz val="11"/>
        <color theme="1"/>
        <rFont val="Calibri"/>
        <family val="2"/>
        <scheme val="minor"/>
      </rPr>
      <t>- SWFWMD</t>
    </r>
  </si>
  <si>
    <t>City of Fort Meade - (WUP 645) SWFWMD</t>
  </si>
  <si>
    <t>Four Lakes Mobile Home Park - (WUP 1616) SWFWMD</t>
  </si>
  <si>
    <t>Lake Hamilton (WUP 2332) - SWFWMD</t>
  </si>
  <si>
    <t>Park Water Company (WUP 4005) - SWFWMD</t>
  </si>
  <si>
    <r>
      <t xml:space="preserve">City of Winter Haven (WUP 4607) </t>
    </r>
    <r>
      <rPr>
        <vertAlign val="superscript"/>
        <sz val="11"/>
        <color theme="1"/>
        <rFont val="Calibri"/>
        <family val="2"/>
        <scheme val="minor"/>
      </rPr>
      <t>(2)</t>
    </r>
    <r>
      <rPr>
        <sz val="11"/>
        <color theme="1"/>
        <rFont val="Calibri"/>
        <family val="2"/>
        <scheme val="minor"/>
      </rPr>
      <t xml:space="preserve"> - SWFWMD</t>
    </r>
  </si>
  <si>
    <r>
      <t xml:space="preserve">City of Lake Wales (WUP 4658) </t>
    </r>
    <r>
      <rPr>
        <vertAlign val="superscript"/>
        <sz val="11"/>
        <color theme="1"/>
        <rFont val="Calibri"/>
        <family val="2"/>
        <scheme val="minor"/>
      </rPr>
      <t xml:space="preserve">(3) </t>
    </r>
    <r>
      <rPr>
        <sz val="11"/>
        <color theme="1"/>
        <rFont val="Calibri"/>
        <family val="2"/>
        <scheme val="minor"/>
      </rPr>
      <t>- SWFWMD</t>
    </r>
  </si>
  <si>
    <r>
      <t xml:space="preserve">City of Lakeland Electric and Water (WUP 4912) </t>
    </r>
    <r>
      <rPr>
        <vertAlign val="superscript"/>
        <sz val="11"/>
        <color theme="1"/>
        <rFont val="Calibri"/>
        <family val="2"/>
        <scheme val="minor"/>
      </rPr>
      <t>(2)</t>
    </r>
    <r>
      <rPr>
        <sz val="11"/>
        <color theme="1"/>
        <rFont val="Calibri"/>
        <family val="2"/>
        <scheme val="minor"/>
      </rPr>
      <t xml:space="preserve"> - SWFWMD</t>
    </r>
  </si>
  <si>
    <t>Grenelefe Resort Utility, Inc. (WUP 5251) - SWFWMD</t>
  </si>
  <si>
    <r>
      <t xml:space="preserve">City of Davenport (WUP 5750) </t>
    </r>
    <r>
      <rPr>
        <vertAlign val="superscript"/>
        <sz val="11"/>
        <color theme="1"/>
        <rFont val="Calibri"/>
        <family val="2"/>
        <scheme val="minor"/>
      </rPr>
      <t xml:space="preserve">(3) </t>
    </r>
    <r>
      <rPr>
        <sz val="11"/>
        <color theme="1"/>
        <rFont val="Calibri"/>
        <family val="2"/>
        <scheme val="minor"/>
      </rPr>
      <t>- SWFWMD</t>
    </r>
  </si>
  <si>
    <r>
      <t>City of Frostproof (WUP 5870)</t>
    </r>
    <r>
      <rPr>
        <vertAlign val="superscript"/>
        <sz val="11"/>
        <color theme="1"/>
        <rFont val="Calibri"/>
        <family val="2"/>
        <scheme val="minor"/>
      </rPr>
      <t xml:space="preserve"> (2) </t>
    </r>
    <r>
      <rPr>
        <sz val="11"/>
        <color theme="1"/>
        <rFont val="Calibri"/>
        <family val="2"/>
        <scheme val="minor"/>
      </rPr>
      <t>- SWFWMD</t>
    </r>
  </si>
  <si>
    <t>Town of Dundee (WUP 5893) - SWFWMD</t>
  </si>
  <si>
    <t>City of Mulberry (WUP 6124) - SWFWMD</t>
  </si>
  <si>
    <r>
      <t xml:space="preserve">Polk County Utilities - NWRSA (WUP 6505) - SWFWMD </t>
    </r>
    <r>
      <rPr>
        <vertAlign val="superscript"/>
        <sz val="11"/>
        <color theme="1"/>
        <rFont val="Calibri"/>
        <family val="2"/>
        <scheme val="minor"/>
      </rPr>
      <t>(6)</t>
    </r>
  </si>
  <si>
    <t>Polk County Utilities - SWRSA (WUP 6506) - SWFWMD</t>
  </si>
  <si>
    <t>Polk County Utilities - CRSA WUP 6507) - SWFWMD</t>
  </si>
  <si>
    <r>
      <t xml:space="preserve">Polk County Utilities - SERSA (WUP 6508) </t>
    </r>
    <r>
      <rPr>
        <vertAlign val="superscript"/>
        <sz val="11"/>
        <color theme="1"/>
        <rFont val="Calibri"/>
        <family val="2"/>
        <scheme val="minor"/>
      </rPr>
      <t xml:space="preserve">(3, 4) </t>
    </r>
    <r>
      <rPr>
        <sz val="11"/>
        <color theme="1"/>
        <rFont val="Calibri"/>
        <family val="2"/>
        <scheme val="minor"/>
      </rPr>
      <t>- SWFWMD</t>
    </r>
  </si>
  <si>
    <r>
      <t>Polk County Utilities - NERSA (WUP 6509)</t>
    </r>
    <r>
      <rPr>
        <vertAlign val="superscript"/>
        <sz val="11"/>
        <color theme="1"/>
        <rFont val="Calibri"/>
        <family val="2"/>
        <scheme val="minor"/>
      </rPr>
      <t xml:space="preserve"> (3) </t>
    </r>
    <r>
      <rPr>
        <sz val="11"/>
        <color theme="1"/>
        <rFont val="Calibri"/>
        <family val="2"/>
        <scheme val="minor"/>
      </rPr>
      <t>(SWFWMD &amp; SFWMD)</t>
    </r>
  </si>
  <si>
    <t>City of Lake Alfred (WUP 6624) - SWFWMD</t>
  </si>
  <si>
    <t>City of Eagle Lake (WUP 6920) - SWFWMD</t>
  </si>
  <si>
    <t>City of Auburndale (WUP 7119) - SWFWMD</t>
  </si>
  <si>
    <t>CHCVII  Lake Henry MHP (WUP 7187) - SWFWMD</t>
  </si>
  <si>
    <t>Aqua Utilities Florida, Inc. - Lake Gibson (WUP 7878) - SWFWMD</t>
  </si>
  <si>
    <r>
      <t xml:space="preserve">Polk County Utilities  - ERSA (WUP 8054) </t>
    </r>
    <r>
      <rPr>
        <vertAlign val="superscript"/>
        <sz val="11"/>
        <color theme="1"/>
        <rFont val="Calibri"/>
        <family val="2"/>
        <scheme val="minor"/>
      </rPr>
      <t>(3, 6)</t>
    </r>
    <r>
      <rPr>
        <sz val="11"/>
        <color theme="1"/>
        <rFont val="Calibri"/>
        <family val="2"/>
        <scheme val="minor"/>
      </rPr>
      <t xml:space="preserve"> - SWFWMD</t>
    </r>
  </si>
  <si>
    <t>CHCIII  Swift Village MHP (WUP 8344) - SWFWMD</t>
  </si>
  <si>
    <t>City of Polk City (WUP 8468) - SWFWMD</t>
  </si>
  <si>
    <r>
      <t>City of Haines City (WUP 8522)</t>
    </r>
    <r>
      <rPr>
        <vertAlign val="superscript"/>
        <sz val="11"/>
        <color theme="1"/>
        <rFont val="Calibri"/>
        <family val="2"/>
        <scheme val="minor"/>
      </rPr>
      <t xml:space="preserve"> (3)</t>
    </r>
    <r>
      <rPr>
        <sz val="11"/>
        <color theme="1"/>
        <rFont val="Calibri"/>
        <family val="2"/>
        <scheme val="minor"/>
      </rPr>
      <t xml:space="preserve"> - SWFWMD</t>
    </r>
  </si>
  <si>
    <t>Utilities, Inc - Cypress Lakes Utilities Inc. (WUP 13043) - SWFWMD</t>
  </si>
  <si>
    <t>River Ranch (SFWMD)</t>
  </si>
  <si>
    <t>Toho Water Authority (Poinciana) (SFWMD)</t>
  </si>
  <si>
    <t>Sanlando Utilities Corp. (CUP 160)</t>
  </si>
  <si>
    <t>City of Sanford (CUP 162)</t>
  </si>
  <si>
    <t>Seminole County Environmental Services (CUPs 3766, 3769, 8213, 8356, 8359, 8361, 50281, 95581)</t>
  </si>
  <si>
    <t xml:space="preserve">City of Winter Springs (8238) </t>
  </si>
  <si>
    <t>City of Oviedo (CUP 8252)</t>
  </si>
  <si>
    <t>Palm Valley Manufactured Home Community (CUP 8266)</t>
  </si>
  <si>
    <t>Mullet Lake Water Association Inc (CUP 8271)</t>
  </si>
  <si>
    <t>City of Longwood (CUP 8274)</t>
  </si>
  <si>
    <t>City of Lake Mary (CUP 8282)</t>
  </si>
  <si>
    <t>City of Casselberry (CUP 8284)</t>
  </si>
  <si>
    <t>Utilities Inc. of Florida (CUP 8345)</t>
  </si>
  <si>
    <t>Utilities Inc. of Florida (CUP 8346)</t>
  </si>
  <si>
    <t>Utilities Inc. of Florida (CUP 8352)</t>
  </si>
  <si>
    <t>Aqua Utilities of Florida, Inc. (CUP 8362)</t>
  </si>
  <si>
    <t>City of Altamonte Springs (CUP 8372)</t>
  </si>
  <si>
    <t>Total CFWI All Counties</t>
  </si>
  <si>
    <t>SWFWMD Notes:</t>
  </si>
  <si>
    <t>1.) Projected county population source for years 2010 - 2040 are utility specific projections based on GIS Associates Population Projection Model, "The Small Area Population Projection Methodology of the Southwest Florida Water Management District," GIS Associates, September 2011.  BEBR used is Medium Projections from Volume 44, Bulletin 159, Published 2011 and includes 2010 Census.</t>
  </si>
  <si>
    <t>2.) WUP 341 - City of Bartow, WUP - 4912 - City of Lakeland, WUP 5870 - City of Frostproof and WUP 4607 - City of Winter Haven reflect permanent population projections only and do not account for any functional population cohorts agreed to during the permit process and current permitted values.  These are only for planning purposes, not permitting.</t>
  </si>
  <si>
    <t>3.) WUPs 4658 (Lake Wales), 5750 (Davenport), 6508 (Polk County - SERUSA), 6509 (Polk County- NERUSA), 8054 (ERSA) &amp; 8522 (Haines City) include populations within their service areas that are outside the SWFWMD boundary.</t>
  </si>
  <si>
    <t>4.) WUP 6508 (Polk County-SERUSA) service area was updated by the County on 4/25/2011.</t>
  </si>
  <si>
    <t>5.) There are no projected PS demands in The SWFWMD portion of Lake County.  All PS demands are Domestic self-supply.</t>
  </si>
  <si>
    <t>6.) The service area GIS polygons for  WUPs 8054 and 6505 are in the process of being updated which will require a projection update.</t>
  </si>
  <si>
    <t>SJRWMD Notes:</t>
  </si>
  <si>
    <t xml:space="preserve">7.) Projected county population source for years 2010 - 2035 are utility specific projections based on GIS Associates Population Projection Model which utilized BEBR Medium Projections from Volume 42, Bulletin 153, Published 2009. The projections were then adjusted for any increase/decrease to most recent BEBR projections, which is BEBR Medium Projections from Volume 44, Bulletin 159, Published 2011. </t>
  </si>
  <si>
    <t>SFWMD Notes:</t>
  </si>
  <si>
    <t xml:space="preserve">8.) Population associated with Reedy Creek Improvement District Demand is all transient / tourist.  There is less than 1 % permanent population and as such for this planning exercise, the popualtion is shown as N/A or 0. </t>
  </si>
  <si>
    <t>General Notes:</t>
  </si>
  <si>
    <t xml:space="preserve">9.) Per capita used to calculate demand projections is an average from 2006 - 2010 and is calculated as (Total Water Use / Total Estimated Population).  This per capita is commonly referred to as a gross per capita, as it includes all uses within a utility. All three Districts agreed to use the Uniform Statewide DEP gross per capita method. </t>
  </si>
  <si>
    <t>10.) Values shown for 2010 are projections and not actual water use nor population.</t>
  </si>
  <si>
    <t>11.) Population projections shown here are permanent population projections only and do not include any factors such as seasonal residents, tourist population or net commuter population.</t>
  </si>
  <si>
    <t>12.) 1-in-10 rainfall year demand for 2035 calculated as an additional 6 percent of 2035 average demand.</t>
  </si>
  <si>
    <t>13.) Demand projections shown are in million gallons per day.</t>
  </si>
  <si>
    <t>County</t>
  </si>
  <si>
    <t>Brevard</t>
  </si>
  <si>
    <t>SJR</t>
  </si>
  <si>
    <t>District</t>
  </si>
  <si>
    <t>Lake</t>
  </si>
  <si>
    <t>Orange</t>
  </si>
  <si>
    <t>SJR &amp; SFW</t>
  </si>
  <si>
    <t>Osceola</t>
  </si>
  <si>
    <t>Polk</t>
  </si>
  <si>
    <t>SFW &amp; SWF</t>
  </si>
  <si>
    <t>Seminole</t>
  </si>
  <si>
    <t>% 2035 1-in-10 Demand</t>
  </si>
  <si>
    <t>% 2035 Population</t>
  </si>
  <si>
    <t>14.) Implementation numbers from Table 5 solutions plan</t>
  </si>
  <si>
    <t>Advanced ET Controller</t>
  </si>
  <si>
    <t>CII Audit</t>
  </si>
  <si>
    <t>Irrigation Audit</t>
  </si>
  <si>
    <t>HE Toilet</t>
  </si>
  <si>
    <t>HE Faucet</t>
  </si>
  <si>
    <t>HE Showerhead</t>
  </si>
  <si>
    <t>HE Urinal</t>
  </si>
  <si>
    <t>Pre-rinse Spray Valves</t>
  </si>
  <si>
    <t>Soil Mositure Sensors</t>
  </si>
  <si>
    <t>Waterwise Landscape</t>
  </si>
  <si>
    <t>Reedy Creek Improvement District (SFWMD) (8)</t>
  </si>
  <si>
    <t>City of Bartow (WUP 341) (2) - SWFWMD</t>
  </si>
  <si>
    <t>City of Winter Haven (WUP 4607) (2) - SWFWMD</t>
  </si>
  <si>
    <t>City of Lake Wales (WUP 4658) (3) - SWFWMD</t>
  </si>
  <si>
    <t>City of Lakeland Electric and Water (WUP 4912) (2) - SWFWMD</t>
  </si>
  <si>
    <t>City of Davenport (WUP 5750) (3) - SWFWMD</t>
  </si>
  <si>
    <t>City of Frostproof (WUP 5870) (2) - SWFWMD</t>
  </si>
  <si>
    <t>Polk County Utilities - NWRSA (WUP 6505) - SWFWMD (6)</t>
  </si>
  <si>
    <t>Polk County Utilities - SERSA (WUP 6508) (3, 4) - SWFWMD</t>
  </si>
  <si>
    <t>Polk County Utilities - NERSA (WUP 6509) (3) (SWFWMD &amp; SFWMD)</t>
  </si>
  <si>
    <t>Polk County Utilities  - ERSA (WUP 8054) (3, 6) - SWFWMD</t>
  </si>
  <si>
    <t>City of Haines City (WUP 8522) (3) - SWFWMD</t>
  </si>
  <si>
    <t>Polk County Utilities  -(WUP 8054, 6507, 6509, 6505, 6508, 6506)</t>
  </si>
  <si>
    <t>Utilities Inc. of Florida (CUP 8345, 8346, 8352)</t>
  </si>
  <si>
    <t>Total Plan</t>
  </si>
  <si>
    <t>Total CFWI All Counties (Table 5) whole plan</t>
  </si>
  <si>
    <t>Total CFWI All Counties (Table 5) yearly (#/20)</t>
  </si>
  <si>
    <t>Pop</t>
  </si>
  <si>
    <t>Demand</t>
  </si>
  <si>
    <t>Polk County Utilities -(WUP 6506,6508,6505,6509, 6507, 8054))</t>
  </si>
  <si>
    <t>Utilities Inc. of Florida (CUP 8352, 8346, 8345)</t>
  </si>
  <si>
    <t>Yearly (plan div by 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</si>
</sst>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00"/>
  </numFmts>
  <fonts count="14" x14ac:knownFonts="1">
    <font>
      <sz val="11"/>
      <color theme="1"/>
      <name val="Calibri"/>
      <family val="2"/>
      <scheme val="minor"/>
    </font>
    <font>
      <b/>
      <sz val="11"/>
      <color theme="1"/>
      <name val="Calibri"/>
      <family val="2"/>
      <scheme val="minor"/>
    </font>
    <font>
      <b/>
      <vertAlign val="superscript"/>
      <sz val="11"/>
      <color theme="1"/>
      <name val="Calibri"/>
      <family val="2"/>
      <scheme val="minor"/>
    </font>
    <font>
      <sz val="11"/>
      <name val="Calibri"/>
      <family val="2"/>
      <scheme val="minor"/>
    </font>
    <font>
      <b/>
      <sz val="11"/>
      <name val="Calibri"/>
      <family val="2"/>
      <scheme val="minor"/>
    </font>
    <font>
      <sz val="11"/>
      <color rgb="FF00B050"/>
      <name val="Calibri"/>
      <family val="2"/>
      <scheme val="minor"/>
    </font>
    <font>
      <vertAlign val="superscript"/>
      <sz val="11"/>
      <color theme="1"/>
      <name val="Calibri"/>
      <family val="2"/>
      <scheme val="minor"/>
    </font>
    <font>
      <sz val="10"/>
      <name val="Arial"/>
      <family val="2"/>
    </font>
    <font>
      <u/>
      <sz val="11"/>
      <name val="Calibri"/>
      <family val="2"/>
      <scheme val="minor"/>
    </font>
    <font>
      <u/>
      <sz val="11"/>
      <color theme="1"/>
      <name val="Calibri"/>
      <family val="2"/>
      <scheme val="minor"/>
    </font>
    <font>
      <sz val="11"/>
      <color theme="1"/>
      <name val="Calibri"/>
      <family val="2"/>
      <scheme val="minor"/>
    </font>
    <font>
      <sz val="11"/>
      <color rgb="FFFF0000"/>
      <name val="Calibri"/>
      <family val="2"/>
      <scheme val="minor"/>
    </font>
    <font>
      <b/>
      <sz val="11"/>
      <color rgb="FF00B050"/>
      <name val="Calibri"/>
      <family val="2"/>
      <scheme val="minor"/>
    </font>
    <font>
      <b/>
      <sz val="11"/>
      <color rgb="FFFF0000"/>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19">
    <border>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double">
        <color indexed="64"/>
      </right>
      <top style="medium">
        <color indexed="64"/>
      </top>
      <bottom/>
      <diagonal/>
    </border>
    <border>
      <left/>
      <right style="medium">
        <color indexed="64"/>
      </right>
      <top style="medium">
        <color indexed="64"/>
      </top>
      <bottom/>
      <diagonal/>
    </border>
    <border>
      <left/>
      <right/>
      <top/>
      <bottom style="thin">
        <color indexed="64"/>
      </bottom>
      <diagonal/>
    </border>
  </borders>
  <cellStyleXfs count="3">
    <xf numFmtId="0" fontId="0" fillId="0" borderId="0"/>
    <xf numFmtId="0" fontId="7" fillId="0" borderId="0"/>
    <xf numFmtId="43" fontId="10" fillId="0" borderId="0" applyFont="0" applyFill="0" applyBorder="0" applyAlignment="0" applyProtection="0"/>
  </cellStyleXfs>
  <cellXfs count="88">
    <xf numFmtId="0" fontId="0" fillId="0" borderId="0" xfId="0"/>
    <xf numFmtId="0" fontId="0" fillId="0" borderId="0" xfId="0" applyFont="1" applyFill="1"/>
    <xf numFmtId="0" fontId="3" fillId="0" borderId="0" xfId="0" applyFont="1" applyFill="1"/>
    <xf numFmtId="3" fontId="0" fillId="0" borderId="7" xfId="0" applyNumberFormat="1" applyBorder="1"/>
    <xf numFmtId="2" fontId="0" fillId="0" borderId="7" xfId="0" applyNumberFormat="1" applyBorder="1"/>
    <xf numFmtId="0" fontId="5" fillId="0" borderId="0" xfId="0" applyFont="1" applyFill="1"/>
    <xf numFmtId="3" fontId="3" fillId="0" borderId="7" xfId="0" applyNumberFormat="1" applyFont="1" applyBorder="1"/>
    <xf numFmtId="2" fontId="3" fillId="0" borderId="7" xfId="0" applyNumberFormat="1" applyFont="1" applyBorder="1"/>
    <xf numFmtId="3" fontId="3" fillId="0" borderId="7" xfId="0" applyNumberFormat="1" applyFont="1" applyFill="1" applyBorder="1"/>
    <xf numFmtId="2" fontId="3" fillId="0" borderId="7" xfId="0" applyNumberFormat="1" applyFont="1" applyFill="1" applyBorder="1"/>
    <xf numFmtId="2" fontId="3" fillId="0" borderId="7" xfId="1" applyNumberFormat="1" applyFont="1" applyFill="1" applyBorder="1" applyAlignment="1">
      <alignment vertical="center" wrapText="1"/>
    </xf>
    <xf numFmtId="3" fontId="0" fillId="0" borderId="7" xfId="0" applyNumberFormat="1" applyFont="1" applyFill="1" applyBorder="1" applyAlignment="1">
      <alignment horizontal="right"/>
    </xf>
    <xf numFmtId="2" fontId="0" fillId="0" borderId="7" xfId="0" applyNumberFormat="1" applyFill="1" applyBorder="1" applyAlignment="1">
      <alignment horizontal="right"/>
    </xf>
    <xf numFmtId="3" fontId="0" fillId="0" borderId="7" xfId="0" applyNumberFormat="1" applyBorder="1" applyAlignment="1">
      <alignment horizontal="right"/>
    </xf>
    <xf numFmtId="3" fontId="0" fillId="0" borderId="7" xfId="0" applyNumberFormat="1" applyFill="1" applyBorder="1" applyAlignment="1">
      <alignment horizontal="right"/>
    </xf>
    <xf numFmtId="0" fontId="4" fillId="0" borderId="12" xfId="0" applyFont="1" applyFill="1" applyBorder="1"/>
    <xf numFmtId="3" fontId="4" fillId="0" borderId="13" xfId="0" applyNumberFormat="1" applyFont="1" applyFill="1" applyBorder="1" applyAlignment="1">
      <alignment horizontal="right"/>
    </xf>
    <xf numFmtId="4" fontId="4" fillId="0" borderId="14" xfId="0" applyNumberFormat="1" applyFont="1" applyFill="1" applyBorder="1" applyAlignment="1">
      <alignment horizontal="right"/>
    </xf>
    <xf numFmtId="0" fontId="4" fillId="2" borderId="6" xfId="0" applyFont="1" applyFill="1" applyBorder="1"/>
    <xf numFmtId="3" fontId="1" fillId="2" borderId="15" xfId="0" applyNumberFormat="1" applyFont="1" applyFill="1" applyBorder="1" applyAlignment="1">
      <alignment horizontal="right"/>
    </xf>
    <xf numFmtId="0" fontId="8" fillId="0" borderId="0" xfId="0" applyFont="1" applyFill="1" applyBorder="1"/>
    <xf numFmtId="0" fontId="1" fillId="0" borderId="0" xfId="0" applyFont="1" applyFill="1"/>
    <xf numFmtId="0" fontId="0" fillId="0" borderId="0" xfId="0" applyFill="1"/>
    <xf numFmtId="0" fontId="0" fillId="0" borderId="0" xfId="0" applyFill="1" applyAlignment="1">
      <alignment horizontal="left"/>
    </xf>
    <xf numFmtId="0" fontId="0" fillId="0" borderId="0" xfId="0" applyAlignment="1">
      <alignment wrapText="1"/>
    </xf>
    <xf numFmtId="0" fontId="3" fillId="0" borderId="0" xfId="0" applyFont="1" applyFill="1" applyBorder="1"/>
    <xf numFmtId="49" fontId="9" fillId="0" borderId="0" xfId="0" applyNumberFormat="1" applyFont="1" applyFill="1" applyBorder="1" applyAlignment="1">
      <alignment wrapText="1"/>
    </xf>
    <xf numFmtId="0" fontId="4" fillId="0" borderId="0" xfId="0" applyFont="1" applyFill="1"/>
    <xf numFmtId="0" fontId="1" fillId="0" borderId="2" xfId="0" applyFont="1" applyFill="1" applyBorder="1" applyAlignment="1">
      <alignment horizontal="center" vertical="center"/>
    </xf>
    <xf numFmtId="3" fontId="4" fillId="0" borderId="10" xfId="0" applyNumberFormat="1" applyFont="1" applyFill="1" applyBorder="1" applyAlignment="1">
      <alignment horizontal="right"/>
    </xf>
    <xf numFmtId="4" fontId="4" fillId="0" borderId="1" xfId="0" applyNumberFormat="1" applyFont="1" applyFill="1" applyBorder="1" applyAlignment="1">
      <alignment horizontal="right"/>
    </xf>
    <xf numFmtId="0" fontId="12" fillId="0" borderId="0" xfId="0" applyFont="1" applyFill="1"/>
    <xf numFmtId="0" fontId="1" fillId="0" borderId="5"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49" fontId="0" fillId="0" borderId="7" xfId="0" applyNumberFormat="1" applyFont="1" applyFill="1" applyBorder="1" applyAlignment="1">
      <alignment wrapText="1"/>
    </xf>
    <xf numFmtId="3" fontId="0" fillId="0" borderId="7" xfId="0" applyNumberFormat="1" applyFont="1" applyBorder="1"/>
    <xf numFmtId="2" fontId="0" fillId="0" borderId="7" xfId="0" applyNumberFormat="1" applyFont="1" applyBorder="1"/>
    <xf numFmtId="49" fontId="0" fillId="0" borderId="7" xfId="0" applyNumberFormat="1" applyFill="1" applyBorder="1" applyAlignment="1">
      <alignment wrapText="1"/>
    </xf>
    <xf numFmtId="0" fontId="3" fillId="0" borderId="7" xfId="0" applyFont="1" applyFill="1" applyBorder="1" applyAlignment="1"/>
    <xf numFmtId="49" fontId="3" fillId="0" borderId="7" xfId="0" applyNumberFormat="1" applyFont="1" applyFill="1" applyBorder="1" applyAlignment="1">
      <alignment wrapText="1"/>
    </xf>
    <xf numFmtId="0" fontId="0" fillId="0" borderId="7" xfId="0" applyFill="1" applyBorder="1"/>
    <xf numFmtId="0" fontId="3" fillId="0" borderId="7" xfId="1" applyFont="1" applyBorder="1" applyAlignment="1">
      <alignment vertical="center"/>
    </xf>
    <xf numFmtId="1" fontId="0" fillId="0" borderId="7" xfId="0" applyNumberFormat="1" applyFill="1" applyBorder="1" applyAlignment="1">
      <alignment horizontal="left"/>
    </xf>
    <xf numFmtId="3" fontId="3" fillId="0" borderId="7" xfId="0" applyNumberFormat="1" applyFont="1" applyFill="1" applyBorder="1" applyAlignment="1"/>
    <xf numFmtId="2" fontId="3" fillId="0" borderId="7" xfId="0" applyNumberFormat="1" applyFont="1" applyFill="1" applyBorder="1" applyAlignment="1">
      <alignment horizontal="right"/>
    </xf>
    <xf numFmtId="0" fontId="0" fillId="0" borderId="7" xfId="0" applyFont="1" applyFill="1" applyBorder="1"/>
    <xf numFmtId="0" fontId="0" fillId="0" borderId="7" xfId="0" applyFont="1" applyFill="1" applyBorder="1" applyAlignment="1">
      <alignment horizontal="center" vertical="center"/>
    </xf>
    <xf numFmtId="0" fontId="3" fillId="0" borderId="7"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4" xfId="0" applyFont="1" applyFill="1" applyBorder="1" applyAlignment="1">
      <alignment horizontal="center" wrapText="1"/>
    </xf>
    <xf numFmtId="2" fontId="0" fillId="0" borderId="8" xfId="0" applyNumberFormat="1" applyFont="1" applyFill="1" applyBorder="1"/>
    <xf numFmtId="2" fontId="4" fillId="0" borderId="12" xfId="0" applyNumberFormat="1" applyFont="1" applyFill="1" applyBorder="1"/>
    <xf numFmtId="0" fontId="5" fillId="0" borderId="7" xfId="0" applyFont="1" applyFill="1" applyBorder="1"/>
    <xf numFmtId="0" fontId="1" fillId="0" borderId="7" xfId="0" applyFont="1" applyFill="1" applyBorder="1" applyAlignment="1">
      <alignment wrapText="1"/>
    </xf>
    <xf numFmtId="3" fontId="11" fillId="0" borderId="7" xfId="0" applyNumberFormat="1" applyFont="1" applyFill="1" applyBorder="1"/>
    <xf numFmtId="4" fontId="1" fillId="2" borderId="15" xfId="0" applyNumberFormat="1" applyFont="1" applyFill="1" applyBorder="1" applyAlignment="1">
      <alignment horizontal="right"/>
    </xf>
    <xf numFmtId="0" fontId="1" fillId="0" borderId="7" xfId="0" applyFont="1" applyFill="1" applyBorder="1" applyAlignment="1">
      <alignment textRotation="90"/>
    </xf>
    <xf numFmtId="0" fontId="1" fillId="0" borderId="9" xfId="0" applyFont="1" applyFill="1" applyBorder="1" applyAlignment="1">
      <alignment textRotation="90"/>
    </xf>
    <xf numFmtId="0" fontId="0" fillId="0" borderId="7" xfId="0" applyBorder="1"/>
    <xf numFmtId="164" fontId="0" fillId="0" borderId="7" xfId="2" applyNumberFormat="1" applyFont="1" applyBorder="1"/>
    <xf numFmtId="0" fontId="13" fillId="0" borderId="7" xfId="0" applyFont="1" applyBorder="1" applyAlignment="1">
      <alignment textRotation="90"/>
    </xf>
    <xf numFmtId="0" fontId="3" fillId="0" borderId="7" xfId="0" applyFont="1" applyBorder="1"/>
    <xf numFmtId="164" fontId="0" fillId="0" borderId="7" xfId="0" applyNumberFormat="1" applyBorder="1"/>
    <xf numFmtId="164" fontId="11" fillId="0" borderId="7" xfId="2" applyNumberFormat="1" applyFont="1" applyBorder="1"/>
    <xf numFmtId="164" fontId="13" fillId="0" borderId="7" xfId="2" applyNumberFormat="1" applyFont="1" applyBorder="1"/>
    <xf numFmtId="49" fontId="3" fillId="3" borderId="7" xfId="0" applyNumberFormat="1" applyFont="1" applyFill="1" applyBorder="1" applyAlignment="1">
      <alignment wrapText="1"/>
    </xf>
    <xf numFmtId="1" fontId="0" fillId="3" borderId="7" xfId="0" applyNumberFormat="1" applyFill="1" applyBorder="1" applyAlignment="1">
      <alignment horizontal="left"/>
    </xf>
    <xf numFmtId="49" fontId="0" fillId="3" borderId="7" xfId="0" applyNumberFormat="1" applyFill="1" applyBorder="1" applyAlignment="1">
      <alignment wrapText="1"/>
    </xf>
    <xf numFmtId="0" fontId="3" fillId="3" borderId="7" xfId="1" applyFont="1" applyFill="1" applyBorder="1" applyAlignment="1">
      <alignment vertical="center"/>
    </xf>
    <xf numFmtId="165" fontId="0" fillId="0" borderId="7" xfId="0" applyNumberFormat="1" applyBorder="1"/>
    <xf numFmtId="49" fontId="0" fillId="3" borderId="7" xfId="0" applyNumberFormat="1" applyFill="1" applyBorder="1" applyAlignment="1">
      <alignment horizontal="left"/>
    </xf>
    <xf numFmtId="3" fontId="0" fillId="0" borderId="8" xfId="0" applyNumberFormat="1" applyBorder="1" applyAlignment="1">
      <alignment horizontal="right"/>
    </xf>
    <xf numFmtId="2" fontId="0" fillId="0" borderId="7" xfId="0" applyNumberFormat="1" applyFont="1" applyFill="1" applyBorder="1"/>
    <xf numFmtId="3" fontId="0" fillId="0" borderId="8" xfId="0" applyNumberFormat="1" applyBorder="1"/>
    <xf numFmtId="0" fontId="11" fillId="0" borderId="7" xfId="0" applyFont="1" applyFill="1" applyBorder="1"/>
    <xf numFmtId="43" fontId="0" fillId="0" borderId="7" xfId="0" applyNumberFormat="1" applyBorder="1"/>
    <xf numFmtId="0" fontId="1" fillId="0" borderId="7"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0" xfId="0" applyFill="1" applyAlignment="1">
      <alignment horizontal="left" wrapText="1"/>
    </xf>
    <xf numFmtId="0" fontId="0" fillId="0" borderId="0" xfId="0" applyAlignment="1">
      <alignment wrapText="1"/>
    </xf>
    <xf numFmtId="0" fontId="0" fillId="0" borderId="0" xfId="0" applyFill="1" applyBorder="1" applyAlignment="1">
      <alignment horizontal="left" wrapText="1"/>
    </xf>
    <xf numFmtId="0" fontId="1" fillId="0" borderId="3"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7" xfId="0" applyFont="1" applyBorder="1" applyAlignment="1">
      <alignment horizontal="center"/>
    </xf>
    <xf numFmtId="0" fontId="0" fillId="0" borderId="7" xfId="0" applyBorder="1" applyAlignment="1">
      <alignment horizontal="center"/>
    </xf>
    <xf numFmtId="0" fontId="0" fillId="0" borderId="18" xfId="0" applyBorder="1" applyAlignment="1">
      <alignment horizontal="center"/>
    </xf>
  </cellXfs>
  <cellStyles count="3">
    <cellStyle name="Comma" xfId="2" builtin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topLeftCell="F1" workbookViewId="0">
      <selection activeCell="K5" sqref="K5"/>
    </sheetView>
  </sheetViews>
  <sheetFormatPr defaultRowHeight="15" x14ac:dyDescent="0.25"/>
  <cols>
    <col min="1" max="1" width="9.42578125" style="21" bestFit="1" customWidth="1"/>
    <col min="2" max="2" width="11" style="21" bestFit="1" customWidth="1"/>
    <col min="3" max="3" width="66.28515625" style="1" customWidth="1"/>
    <col min="4" max="4" width="11.140625" style="1" bestFit="1" customWidth="1"/>
    <col min="5" max="5" width="17.140625" style="1" customWidth="1"/>
    <col min="6" max="6" width="11.42578125" style="1" customWidth="1"/>
    <col min="7" max="7" width="11.5703125" style="1" customWidth="1"/>
    <col min="8" max="8" width="11.140625" style="1" customWidth="1"/>
    <col min="9" max="9" width="13" style="1" customWidth="1"/>
    <col min="10" max="10" width="12.140625" style="1" customWidth="1"/>
    <col min="11" max="13" width="9.140625" style="1"/>
    <col min="14" max="14" width="11.85546875" style="1" customWidth="1"/>
    <col min="15" max="15" width="12" style="1" customWidth="1"/>
    <col min="16" max="16" width="10.85546875" style="1" customWidth="1"/>
    <col min="17" max="16384" width="9.140625" style="1"/>
  </cols>
  <sheetData>
    <row r="1" spans="1:20" ht="116.25" thickBot="1" x14ac:dyDescent="0.3">
      <c r="A1" s="77" t="s">
        <v>111</v>
      </c>
      <c r="B1" s="77" t="s">
        <v>114</v>
      </c>
      <c r="C1" s="82" t="s">
        <v>0</v>
      </c>
      <c r="D1" s="83" t="s">
        <v>1</v>
      </c>
      <c r="E1" s="84"/>
      <c r="F1" s="83" t="s">
        <v>2</v>
      </c>
      <c r="G1" s="84"/>
      <c r="H1" s="49" t="s">
        <v>3</v>
      </c>
      <c r="I1" s="54" t="s">
        <v>123</v>
      </c>
      <c r="J1" s="54" t="s">
        <v>122</v>
      </c>
      <c r="K1" s="57" t="s">
        <v>125</v>
      </c>
      <c r="L1" s="57" t="s">
        <v>126</v>
      </c>
      <c r="M1" s="57" t="s">
        <v>127</v>
      </c>
      <c r="N1" s="57" t="s">
        <v>128</v>
      </c>
      <c r="O1" s="57" t="s">
        <v>129</v>
      </c>
      <c r="P1" s="58" t="s">
        <v>130</v>
      </c>
      <c r="Q1" s="58" t="s">
        <v>131</v>
      </c>
      <c r="R1" s="58" t="s">
        <v>132</v>
      </c>
      <c r="S1" s="58" t="s">
        <v>133</v>
      </c>
      <c r="T1" s="58" t="s">
        <v>134</v>
      </c>
    </row>
    <row r="2" spans="1:20" ht="18" customHeight="1" x14ac:dyDescent="0.25">
      <c r="A2" s="78"/>
      <c r="B2" s="78"/>
      <c r="C2" s="82"/>
      <c r="D2" s="32">
        <v>2015</v>
      </c>
      <c r="E2" s="33">
        <v>2035</v>
      </c>
      <c r="F2" s="32">
        <v>2015</v>
      </c>
      <c r="G2" s="34">
        <v>2035</v>
      </c>
      <c r="H2" s="50">
        <v>2035</v>
      </c>
      <c r="I2" s="55">
        <v>3906229</v>
      </c>
      <c r="J2" s="75">
        <v>692.47</v>
      </c>
      <c r="K2" s="55">
        <v>2845</v>
      </c>
      <c r="L2" s="75">
        <v>169</v>
      </c>
      <c r="M2" s="55">
        <v>99605</v>
      </c>
      <c r="N2" s="55">
        <v>373215</v>
      </c>
      <c r="O2" s="55">
        <v>1057602</v>
      </c>
      <c r="P2" s="55">
        <v>527728</v>
      </c>
      <c r="Q2" s="55">
        <v>3808</v>
      </c>
      <c r="R2" s="75">
        <v>307</v>
      </c>
      <c r="S2" s="55">
        <v>28617</v>
      </c>
      <c r="T2" s="55">
        <v>3956</v>
      </c>
    </row>
    <row r="3" spans="1:20" ht="18" customHeight="1" x14ac:dyDescent="0.25">
      <c r="A3" s="47" t="s">
        <v>112</v>
      </c>
      <c r="B3" s="47" t="s">
        <v>113</v>
      </c>
      <c r="C3" s="35" t="s">
        <v>4</v>
      </c>
      <c r="D3" s="36">
        <v>183644</v>
      </c>
      <c r="E3" s="36">
        <v>224781</v>
      </c>
      <c r="F3" s="37">
        <v>25.16</v>
      </c>
      <c r="G3" s="37">
        <v>30.79</v>
      </c>
      <c r="H3" s="51">
        <f>G3*1.06</f>
        <v>32.6374</v>
      </c>
      <c r="I3" s="46">
        <f>E3/3906229</f>
        <v>5.7544245357863046E-2</v>
      </c>
      <c r="J3" s="46">
        <f>H3/692.47</f>
        <v>4.7131861308071107E-2</v>
      </c>
      <c r="K3" s="46">
        <f>J3*2845</f>
        <v>134.0901454214623</v>
      </c>
      <c r="L3" s="46">
        <f>J3*169</f>
        <v>7.9652845610640171</v>
      </c>
      <c r="M3" s="46">
        <f>J3*99605</f>
        <v>4694.5690455904223</v>
      </c>
      <c r="N3" s="46">
        <f>J3*373215</f>
        <v>17590.317618091758</v>
      </c>
      <c r="O3" s="46">
        <f>J3*1057602</f>
        <v>49846.750783138617</v>
      </c>
      <c r="P3" s="46">
        <f>J3*527728</f>
        <v>24872.80290438575</v>
      </c>
      <c r="Q3" s="46">
        <f>J3*3808</f>
        <v>179.47812786113477</v>
      </c>
      <c r="R3" s="46">
        <f>J3*307</f>
        <v>14.46948142157783</v>
      </c>
      <c r="S3" s="46">
        <f>J3*28617</f>
        <v>1348.7724750530708</v>
      </c>
      <c r="T3" s="46">
        <f>J3*3956</f>
        <v>186.45364333472929</v>
      </c>
    </row>
    <row r="4" spans="1:20" s="2" customFormat="1" ht="18" customHeight="1" x14ac:dyDescent="0.25">
      <c r="A4" s="48" t="s">
        <v>115</v>
      </c>
      <c r="B4" s="48" t="s">
        <v>113</v>
      </c>
      <c r="C4" s="38" t="s">
        <v>5</v>
      </c>
      <c r="D4" s="3">
        <v>31747</v>
      </c>
      <c r="E4" s="3">
        <v>44410</v>
      </c>
      <c r="F4" s="4">
        <v>10</v>
      </c>
      <c r="G4" s="4">
        <v>13.99</v>
      </c>
      <c r="H4" s="51">
        <f t="shared" ref="H4:H19" si="0">G4*1.06</f>
        <v>14.829400000000001</v>
      </c>
      <c r="I4" s="46">
        <f t="shared" ref="I4:I67" si="1">E4/3906229</f>
        <v>1.1369021119857541E-2</v>
      </c>
      <c r="J4" s="46">
        <f t="shared" ref="J4:J67" si="2">H4/692.47</f>
        <v>2.1415223764206393E-2</v>
      </c>
      <c r="K4" s="46">
        <f t="shared" ref="K4:K67" si="3">J4*2845</f>
        <v>60.926311609167186</v>
      </c>
      <c r="L4" s="46">
        <f t="shared" ref="L4:L67" si="4">J4*169</f>
        <v>3.6191728161508805</v>
      </c>
      <c r="M4" s="46">
        <f t="shared" ref="M4:M67" si="5">J4*99605</f>
        <v>2133.0633630337779</v>
      </c>
      <c r="N4" s="46">
        <f t="shared" ref="N4:N67" si="6">J4*373215</f>
        <v>7992.4827371582887</v>
      </c>
      <c r="O4" s="46">
        <f t="shared" ref="O4:O67" si="7">J4*1057602</f>
        <v>22648.783483472209</v>
      </c>
      <c r="P4" s="46">
        <f t="shared" ref="P4:P67" si="8">J4*527728</f>
        <v>11301.413206637111</v>
      </c>
      <c r="Q4" s="46">
        <f t="shared" ref="Q4:Q67" si="9">J4*3808</f>
        <v>81.549172094097941</v>
      </c>
      <c r="R4" s="46">
        <f t="shared" ref="R4:R67" si="10">J4*307</f>
        <v>6.5744736956113625</v>
      </c>
      <c r="S4" s="46">
        <f t="shared" ref="S4:S67" si="11">J4*28617</f>
        <v>612.8394584602944</v>
      </c>
      <c r="T4" s="46">
        <f t="shared" ref="T4:T67" si="12">J4*3956</f>
        <v>84.718625211200489</v>
      </c>
    </row>
    <row r="5" spans="1:20" s="2" customFormat="1" ht="18" customHeight="1" x14ac:dyDescent="0.25">
      <c r="A5" s="48" t="s">
        <v>115</v>
      </c>
      <c r="B5" s="48" t="s">
        <v>113</v>
      </c>
      <c r="C5" s="38" t="s">
        <v>6</v>
      </c>
      <c r="D5" s="3">
        <v>8925</v>
      </c>
      <c r="E5" s="3">
        <v>15860</v>
      </c>
      <c r="F5" s="4">
        <v>1.66</v>
      </c>
      <c r="G5" s="4">
        <v>2.95</v>
      </c>
      <c r="H5" s="51">
        <f t="shared" si="0"/>
        <v>3.1270000000000002</v>
      </c>
      <c r="I5" s="46">
        <f t="shared" si="1"/>
        <v>4.060181827537505E-3</v>
      </c>
      <c r="J5" s="46">
        <f t="shared" si="2"/>
        <v>4.5157190925238641E-3</v>
      </c>
      <c r="K5" s="46">
        <f t="shared" si="3"/>
        <v>12.847220818230394</v>
      </c>
      <c r="L5" s="46">
        <f t="shared" si="4"/>
        <v>0.76315652663653299</v>
      </c>
      <c r="M5" s="46">
        <f t="shared" si="5"/>
        <v>449.78820021083948</v>
      </c>
      <c r="N5" s="46">
        <f t="shared" si="6"/>
        <v>1685.3341011162938</v>
      </c>
      <c r="O5" s="46">
        <f t="shared" si="7"/>
        <v>4775.833543691424</v>
      </c>
      <c r="P5" s="46">
        <f t="shared" si="8"/>
        <v>2383.071405259434</v>
      </c>
      <c r="Q5" s="46">
        <f t="shared" si="9"/>
        <v>17.195858304330873</v>
      </c>
      <c r="R5" s="46">
        <f t="shared" si="10"/>
        <v>1.3863257614048263</v>
      </c>
      <c r="S5" s="46">
        <f t="shared" si="11"/>
        <v>129.22633327075542</v>
      </c>
      <c r="T5" s="46">
        <f t="shared" si="12"/>
        <v>17.864184730024405</v>
      </c>
    </row>
    <row r="6" spans="1:20" s="2" customFormat="1" ht="18" customHeight="1" x14ac:dyDescent="0.25">
      <c r="A6" s="48" t="s">
        <v>115</v>
      </c>
      <c r="B6" s="48" t="s">
        <v>113</v>
      </c>
      <c r="C6" s="38" t="s">
        <v>7</v>
      </c>
      <c r="D6" s="3">
        <v>5031</v>
      </c>
      <c r="E6" s="3">
        <v>8264</v>
      </c>
      <c r="F6" s="4">
        <v>0.6</v>
      </c>
      <c r="G6" s="4">
        <v>0.99</v>
      </c>
      <c r="H6" s="51">
        <f t="shared" si="0"/>
        <v>1.0494000000000001</v>
      </c>
      <c r="I6" s="46">
        <f t="shared" si="1"/>
        <v>2.1155953734407276E-3</v>
      </c>
      <c r="J6" s="46">
        <f t="shared" si="2"/>
        <v>1.5154447124063138E-3</v>
      </c>
      <c r="K6" s="46">
        <f t="shared" si="3"/>
        <v>4.3114402067959627</v>
      </c>
      <c r="L6" s="46">
        <f t="shared" si="4"/>
        <v>0.25611015639666701</v>
      </c>
      <c r="M6" s="46">
        <f t="shared" si="5"/>
        <v>150.94587057923087</v>
      </c>
      <c r="N6" s="46">
        <f t="shared" si="6"/>
        <v>565.58669834072236</v>
      </c>
      <c r="O6" s="46">
        <f t="shared" si="7"/>
        <v>1602.7373587303423</v>
      </c>
      <c r="P6" s="46">
        <f t="shared" si="8"/>
        <v>799.74260718875917</v>
      </c>
      <c r="Q6" s="46">
        <f t="shared" si="9"/>
        <v>5.7708134648432425</v>
      </c>
      <c r="R6" s="46">
        <f t="shared" si="10"/>
        <v>0.46524152670873831</v>
      </c>
      <c r="S6" s="46">
        <f t="shared" si="11"/>
        <v>43.367481334931483</v>
      </c>
      <c r="T6" s="46">
        <f t="shared" si="12"/>
        <v>5.9950992822793774</v>
      </c>
    </row>
    <row r="7" spans="1:20" s="2" customFormat="1" ht="18" customHeight="1" x14ac:dyDescent="0.25">
      <c r="A7" s="48" t="s">
        <v>115</v>
      </c>
      <c r="B7" s="48" t="s">
        <v>113</v>
      </c>
      <c r="C7" s="38" t="s">
        <v>8</v>
      </c>
      <c r="D7" s="3">
        <v>29858</v>
      </c>
      <c r="E7" s="3">
        <v>39849</v>
      </c>
      <c r="F7" s="4">
        <v>5.26</v>
      </c>
      <c r="G7" s="4">
        <v>7.01</v>
      </c>
      <c r="H7" s="51">
        <f t="shared" si="0"/>
        <v>7.4306000000000001</v>
      </c>
      <c r="I7" s="46">
        <f t="shared" si="1"/>
        <v>1.0201398842720179E-2</v>
      </c>
      <c r="J7" s="46">
        <f t="shared" si="2"/>
        <v>1.0730573165624504E-2</v>
      </c>
      <c r="K7" s="46">
        <f t="shared" si="3"/>
        <v>30.528480656201715</v>
      </c>
      <c r="L7" s="46">
        <f t="shared" si="4"/>
        <v>1.8134668649905412</v>
      </c>
      <c r="M7" s="46">
        <f t="shared" si="5"/>
        <v>1068.8187401620287</v>
      </c>
      <c r="N7" s="46">
        <f t="shared" si="6"/>
        <v>4004.8108640085493</v>
      </c>
      <c r="O7" s="46">
        <f t="shared" si="7"/>
        <v>11348.675641110807</v>
      </c>
      <c r="P7" s="46">
        <f t="shared" si="8"/>
        <v>5662.8239155486881</v>
      </c>
      <c r="Q7" s="46">
        <f t="shared" si="9"/>
        <v>40.862022614698112</v>
      </c>
      <c r="R7" s="46">
        <f t="shared" si="10"/>
        <v>3.2942859618467226</v>
      </c>
      <c r="S7" s="46">
        <f t="shared" si="11"/>
        <v>307.07681228067645</v>
      </c>
      <c r="T7" s="46">
        <f t="shared" si="12"/>
        <v>42.45014744321054</v>
      </c>
    </row>
    <row r="8" spans="1:20" s="2" customFormat="1" ht="18" customHeight="1" x14ac:dyDescent="0.25">
      <c r="A8" s="48" t="s">
        <v>115</v>
      </c>
      <c r="B8" s="48" t="s">
        <v>113</v>
      </c>
      <c r="C8" s="38" t="s">
        <v>9</v>
      </c>
      <c r="D8" s="3">
        <v>655</v>
      </c>
      <c r="E8" s="3">
        <v>655</v>
      </c>
      <c r="F8" s="4">
        <v>0.04</v>
      </c>
      <c r="G8" s="4">
        <v>0.04</v>
      </c>
      <c r="H8" s="51">
        <f t="shared" si="0"/>
        <v>4.24E-2</v>
      </c>
      <c r="I8" s="46">
        <f t="shared" si="1"/>
        <v>1.676809014525262E-4</v>
      </c>
      <c r="J8" s="46">
        <f t="shared" si="2"/>
        <v>6.1230089390154087E-5</v>
      </c>
      <c r="K8" s="46">
        <f t="shared" si="3"/>
        <v>0.17419960431498838</v>
      </c>
      <c r="L8" s="46">
        <f t="shared" si="4"/>
        <v>1.0347885106936041E-2</v>
      </c>
      <c r="M8" s="46">
        <f t="shared" si="5"/>
        <v>6.0988230537062975</v>
      </c>
      <c r="N8" s="46">
        <f t="shared" si="6"/>
        <v>22.851987811746358</v>
      </c>
      <c r="O8" s="46">
        <f t="shared" si="7"/>
        <v>64.757064999205738</v>
      </c>
      <c r="P8" s="46">
        <f t="shared" si="8"/>
        <v>32.312832613687235</v>
      </c>
      <c r="Q8" s="46">
        <f t="shared" si="9"/>
        <v>0.23316418039770676</v>
      </c>
      <c r="R8" s="46">
        <f t="shared" si="10"/>
        <v>1.8797637442777303E-2</v>
      </c>
      <c r="S8" s="46">
        <f t="shared" si="11"/>
        <v>1.7522214680780395</v>
      </c>
      <c r="T8" s="46">
        <f t="shared" si="12"/>
        <v>0.24222623362744958</v>
      </c>
    </row>
    <row r="9" spans="1:20" s="2" customFormat="1" ht="18" customHeight="1" x14ac:dyDescent="0.25">
      <c r="A9" s="48" t="s">
        <v>115</v>
      </c>
      <c r="B9" s="48" t="s">
        <v>113</v>
      </c>
      <c r="C9" s="38" t="s">
        <v>10</v>
      </c>
      <c r="D9" s="3">
        <v>2993</v>
      </c>
      <c r="E9" s="3">
        <v>4331</v>
      </c>
      <c r="F9" s="4">
        <v>0.5</v>
      </c>
      <c r="G9" s="4">
        <v>0.73</v>
      </c>
      <c r="H9" s="51">
        <f t="shared" si="0"/>
        <v>0.77380000000000004</v>
      </c>
      <c r="I9" s="46">
        <f t="shared" si="1"/>
        <v>1.1087419605967802E-3</v>
      </c>
      <c r="J9" s="46">
        <f t="shared" si="2"/>
        <v>1.1174491313703122E-3</v>
      </c>
      <c r="K9" s="46">
        <f t="shared" si="3"/>
        <v>3.1791427787485382</v>
      </c>
      <c r="L9" s="46">
        <f t="shared" si="4"/>
        <v>0.18884890320158276</v>
      </c>
      <c r="M9" s="46">
        <f t="shared" si="5"/>
        <v>111.30352073013994</v>
      </c>
      <c r="N9" s="46">
        <f t="shared" si="6"/>
        <v>417.04877756437105</v>
      </c>
      <c r="O9" s="46">
        <f t="shared" si="7"/>
        <v>1181.8164362355049</v>
      </c>
      <c r="P9" s="46">
        <f t="shared" si="8"/>
        <v>589.70919519979213</v>
      </c>
      <c r="Q9" s="46">
        <f t="shared" si="9"/>
        <v>4.2552462922581489</v>
      </c>
      <c r="R9" s="46">
        <f t="shared" si="10"/>
        <v>0.34305688333068585</v>
      </c>
      <c r="S9" s="46">
        <f t="shared" si="11"/>
        <v>31.978041792424222</v>
      </c>
      <c r="T9" s="46">
        <f t="shared" si="12"/>
        <v>4.4206287637009547</v>
      </c>
    </row>
    <row r="10" spans="1:20" s="2" customFormat="1" ht="18" customHeight="1" x14ac:dyDescent="0.25">
      <c r="A10" s="48" t="s">
        <v>115</v>
      </c>
      <c r="B10" s="48" t="s">
        <v>113</v>
      </c>
      <c r="C10" s="38" t="s">
        <v>11</v>
      </c>
      <c r="D10" s="3">
        <v>27268</v>
      </c>
      <c r="E10" s="3">
        <v>51791</v>
      </c>
      <c r="F10" s="4">
        <v>8.92</v>
      </c>
      <c r="G10" s="4">
        <v>16.940000000000001</v>
      </c>
      <c r="H10" s="51">
        <f t="shared" si="0"/>
        <v>17.956400000000002</v>
      </c>
      <c r="I10" s="46">
        <f t="shared" si="1"/>
        <v>1.3258567278057687E-2</v>
      </c>
      <c r="J10" s="46">
        <f t="shared" si="2"/>
        <v>2.5930942856730258E-2</v>
      </c>
      <c r="K10" s="46">
        <f t="shared" si="3"/>
        <v>73.773532427397583</v>
      </c>
      <c r="L10" s="46">
        <f t="shared" si="4"/>
        <v>4.3823293427874139</v>
      </c>
      <c r="M10" s="46">
        <f t="shared" si="5"/>
        <v>2582.8515632446174</v>
      </c>
      <c r="N10" s="46">
        <f t="shared" si="6"/>
        <v>9677.8168382745826</v>
      </c>
      <c r="O10" s="46">
        <f t="shared" si="7"/>
        <v>27424.617027163633</v>
      </c>
      <c r="P10" s="46">
        <f t="shared" si="8"/>
        <v>13684.484611896545</v>
      </c>
      <c r="Q10" s="46">
        <f t="shared" si="9"/>
        <v>98.745030398428824</v>
      </c>
      <c r="R10" s="46">
        <f t="shared" si="10"/>
        <v>7.9607994570161891</v>
      </c>
      <c r="S10" s="46">
        <f t="shared" si="11"/>
        <v>742.06579173104979</v>
      </c>
      <c r="T10" s="46">
        <f t="shared" si="12"/>
        <v>102.58280994122489</v>
      </c>
    </row>
    <row r="11" spans="1:20" s="2" customFormat="1" ht="18" customHeight="1" x14ac:dyDescent="0.25">
      <c r="A11" s="48" t="s">
        <v>115</v>
      </c>
      <c r="B11" s="48" t="s">
        <v>113</v>
      </c>
      <c r="C11" s="38" t="s">
        <v>12</v>
      </c>
      <c r="D11" s="3">
        <v>10639</v>
      </c>
      <c r="E11" s="3">
        <v>22379</v>
      </c>
      <c r="F11" s="4">
        <v>1.36</v>
      </c>
      <c r="G11" s="4">
        <v>2.86</v>
      </c>
      <c r="H11" s="51">
        <f t="shared" si="0"/>
        <v>3.0316000000000001</v>
      </c>
      <c r="I11" s="46">
        <f t="shared" si="1"/>
        <v>5.7290547993986019E-3</v>
      </c>
      <c r="J11" s="46">
        <f t="shared" si="2"/>
        <v>4.3779513913960169E-3</v>
      </c>
      <c r="K11" s="46">
        <f t="shared" si="3"/>
        <v>12.455271708521668</v>
      </c>
      <c r="L11" s="46">
        <f t="shared" si="4"/>
        <v>0.73987378514592683</v>
      </c>
      <c r="M11" s="46">
        <f t="shared" si="5"/>
        <v>436.06584834000029</v>
      </c>
      <c r="N11" s="46">
        <f t="shared" si="6"/>
        <v>1633.9171285398645</v>
      </c>
      <c r="O11" s="46">
        <f t="shared" si="7"/>
        <v>4630.1301474432103</v>
      </c>
      <c r="P11" s="46">
        <f t="shared" si="8"/>
        <v>2310.3675318786372</v>
      </c>
      <c r="Q11" s="46">
        <f t="shared" si="9"/>
        <v>16.671238898436034</v>
      </c>
      <c r="R11" s="46">
        <f t="shared" si="10"/>
        <v>1.3440310771585773</v>
      </c>
      <c r="S11" s="46">
        <f t="shared" si="11"/>
        <v>125.28383496757982</v>
      </c>
      <c r="T11" s="46">
        <f t="shared" si="12"/>
        <v>17.319175704362642</v>
      </c>
    </row>
    <row r="12" spans="1:20" s="2" customFormat="1" ht="18" customHeight="1" x14ac:dyDescent="0.25">
      <c r="A12" s="48" t="s">
        <v>115</v>
      </c>
      <c r="B12" s="48" t="s">
        <v>113</v>
      </c>
      <c r="C12" s="38" t="s">
        <v>13</v>
      </c>
      <c r="D12" s="3">
        <v>365</v>
      </c>
      <c r="E12" s="3">
        <v>382</v>
      </c>
      <c r="F12" s="4">
        <v>0.13</v>
      </c>
      <c r="G12" s="4">
        <v>0.14000000000000001</v>
      </c>
      <c r="H12" s="51">
        <f t="shared" si="0"/>
        <v>0.14840000000000003</v>
      </c>
      <c r="I12" s="46">
        <f t="shared" si="1"/>
        <v>9.7792525732618343E-5</v>
      </c>
      <c r="J12" s="46">
        <f t="shared" si="2"/>
        <v>2.1430531286553933E-4</v>
      </c>
      <c r="K12" s="46">
        <f t="shared" si="3"/>
        <v>0.60969861510245937</v>
      </c>
      <c r="L12" s="46">
        <f t="shared" si="4"/>
        <v>3.6217597874276149E-2</v>
      </c>
      <c r="M12" s="46">
        <f t="shared" si="5"/>
        <v>21.345880687972045</v>
      </c>
      <c r="N12" s="46">
        <f t="shared" si="6"/>
        <v>79.981957341112263</v>
      </c>
      <c r="O12" s="46">
        <f t="shared" si="7"/>
        <v>226.64972749722014</v>
      </c>
      <c r="P12" s="46">
        <f t="shared" si="8"/>
        <v>113.09491414790534</v>
      </c>
      <c r="Q12" s="46">
        <f t="shared" si="9"/>
        <v>0.81607463139197378</v>
      </c>
      <c r="R12" s="46">
        <f t="shared" si="10"/>
        <v>6.5791731049720581E-2</v>
      </c>
      <c r="S12" s="46">
        <f t="shared" si="11"/>
        <v>6.1327751382731392</v>
      </c>
      <c r="T12" s="46">
        <f t="shared" si="12"/>
        <v>0.84779181769607359</v>
      </c>
    </row>
    <row r="13" spans="1:20" s="2" customFormat="1" ht="18" customHeight="1" x14ac:dyDescent="0.25">
      <c r="A13" s="48" t="s">
        <v>115</v>
      </c>
      <c r="B13" s="48" t="s">
        <v>113</v>
      </c>
      <c r="C13" s="38" t="s">
        <v>14</v>
      </c>
      <c r="D13" s="3">
        <v>10480</v>
      </c>
      <c r="E13" s="3">
        <v>15868</v>
      </c>
      <c r="F13" s="4">
        <v>1.62</v>
      </c>
      <c r="G13" s="4">
        <v>2.46</v>
      </c>
      <c r="H13" s="51">
        <f t="shared" si="0"/>
        <v>2.6076000000000001</v>
      </c>
      <c r="I13" s="46">
        <f t="shared" si="1"/>
        <v>4.0622298385476121E-3</v>
      </c>
      <c r="J13" s="46">
        <f t="shared" si="2"/>
        <v>3.7656504974944763E-3</v>
      </c>
      <c r="K13" s="46">
        <f t="shared" si="3"/>
        <v>10.713275665371786</v>
      </c>
      <c r="L13" s="46">
        <f t="shared" si="4"/>
        <v>0.63639493407656655</v>
      </c>
      <c r="M13" s="46">
        <f t="shared" si="5"/>
        <v>375.07761780293731</v>
      </c>
      <c r="N13" s="46">
        <f t="shared" si="6"/>
        <v>1405.3972504224009</v>
      </c>
      <c r="O13" s="46">
        <f t="shared" si="7"/>
        <v>3982.5594974511532</v>
      </c>
      <c r="P13" s="46">
        <f t="shared" si="8"/>
        <v>1987.2392057417651</v>
      </c>
      <c r="Q13" s="46">
        <f t="shared" si="9"/>
        <v>14.339597094458966</v>
      </c>
      <c r="R13" s="46">
        <f t="shared" si="10"/>
        <v>1.1560547027308041</v>
      </c>
      <c r="S13" s="46">
        <f t="shared" si="11"/>
        <v>107.76162028679943</v>
      </c>
      <c r="T13" s="46">
        <f t="shared" si="12"/>
        <v>14.896913368088148</v>
      </c>
    </row>
    <row r="14" spans="1:20" s="2" customFormat="1" ht="18" customHeight="1" x14ac:dyDescent="0.25">
      <c r="A14" s="48" t="s">
        <v>115</v>
      </c>
      <c r="B14" s="48" t="s">
        <v>113</v>
      </c>
      <c r="C14" s="38" t="s">
        <v>15</v>
      </c>
      <c r="D14" s="3">
        <v>391</v>
      </c>
      <c r="E14" s="3">
        <v>852</v>
      </c>
      <c r="F14" s="4">
        <v>7.0000000000000007E-2</v>
      </c>
      <c r="G14" s="4">
        <v>0.16</v>
      </c>
      <c r="H14" s="51">
        <f t="shared" si="0"/>
        <v>0.1696</v>
      </c>
      <c r="I14" s="46">
        <f t="shared" si="1"/>
        <v>2.1811317257641578E-4</v>
      </c>
      <c r="J14" s="46">
        <f t="shared" si="2"/>
        <v>2.4492035756061635E-4</v>
      </c>
      <c r="K14" s="46">
        <f t="shared" si="3"/>
        <v>0.69679841725995351</v>
      </c>
      <c r="L14" s="46">
        <f t="shared" si="4"/>
        <v>4.1391540427744164E-2</v>
      </c>
      <c r="M14" s="46">
        <f t="shared" si="5"/>
        <v>24.39529221482519</v>
      </c>
      <c r="N14" s="46">
        <f t="shared" si="6"/>
        <v>91.407951246985434</v>
      </c>
      <c r="O14" s="46">
        <f t="shared" si="7"/>
        <v>259.02825999682295</v>
      </c>
      <c r="P14" s="46">
        <f t="shared" si="8"/>
        <v>129.25133045474894</v>
      </c>
      <c r="Q14" s="46">
        <f t="shared" si="9"/>
        <v>0.93265672159082702</v>
      </c>
      <c r="R14" s="46">
        <f t="shared" si="10"/>
        <v>7.5190549771109214E-2</v>
      </c>
      <c r="S14" s="46">
        <f t="shared" si="11"/>
        <v>7.0088858723121579</v>
      </c>
      <c r="T14" s="46">
        <f t="shared" si="12"/>
        <v>0.96890493450979831</v>
      </c>
    </row>
    <row r="15" spans="1:20" s="2" customFormat="1" ht="18" customHeight="1" x14ac:dyDescent="0.25">
      <c r="A15" s="48" t="s">
        <v>115</v>
      </c>
      <c r="B15" s="48" t="s">
        <v>113</v>
      </c>
      <c r="C15" s="38" t="s">
        <v>16</v>
      </c>
      <c r="D15" s="3">
        <v>956</v>
      </c>
      <c r="E15" s="3">
        <v>956</v>
      </c>
      <c r="F15" s="4">
        <v>0.05</v>
      </c>
      <c r="G15" s="4">
        <v>0.05</v>
      </c>
      <c r="H15" s="51">
        <f t="shared" si="0"/>
        <v>5.3000000000000005E-2</v>
      </c>
      <c r="I15" s="46">
        <f t="shared" si="1"/>
        <v>2.4473731570780926E-4</v>
      </c>
      <c r="J15" s="46">
        <f t="shared" si="2"/>
        <v>7.6537611737692609E-5</v>
      </c>
      <c r="K15" s="46">
        <f t="shared" si="3"/>
        <v>0.21774950539373547</v>
      </c>
      <c r="L15" s="46">
        <f t="shared" si="4"/>
        <v>1.293485638367005E-2</v>
      </c>
      <c r="M15" s="46">
        <f t="shared" si="5"/>
        <v>7.6235288171328719</v>
      </c>
      <c r="N15" s="46">
        <f t="shared" si="6"/>
        <v>28.564984764682947</v>
      </c>
      <c r="O15" s="46">
        <f t="shared" si="7"/>
        <v>80.946331249007173</v>
      </c>
      <c r="P15" s="46">
        <f t="shared" si="8"/>
        <v>40.391040767109047</v>
      </c>
      <c r="Q15" s="46">
        <f t="shared" si="9"/>
        <v>0.29145522549713343</v>
      </c>
      <c r="R15" s="46">
        <f t="shared" si="10"/>
        <v>2.349704680347163E-2</v>
      </c>
      <c r="S15" s="46">
        <f t="shared" si="11"/>
        <v>2.1902768350975492</v>
      </c>
      <c r="T15" s="46">
        <f t="shared" si="12"/>
        <v>0.30278279203431196</v>
      </c>
    </row>
    <row r="16" spans="1:20" s="2" customFormat="1" ht="18" customHeight="1" x14ac:dyDescent="0.25">
      <c r="A16" s="48" t="s">
        <v>115</v>
      </c>
      <c r="B16" s="48" t="s">
        <v>113</v>
      </c>
      <c r="C16" s="38" t="s">
        <v>17</v>
      </c>
      <c r="D16" s="3">
        <v>120</v>
      </c>
      <c r="E16" s="3">
        <v>596</v>
      </c>
      <c r="F16" s="4">
        <v>0.02</v>
      </c>
      <c r="G16" s="4">
        <v>0.1</v>
      </c>
      <c r="H16" s="51">
        <f t="shared" si="0"/>
        <v>0.10600000000000001</v>
      </c>
      <c r="I16" s="46">
        <f t="shared" si="1"/>
        <v>1.5257682025298568E-4</v>
      </c>
      <c r="J16" s="46">
        <f t="shared" si="2"/>
        <v>1.5307522347538522E-4</v>
      </c>
      <c r="K16" s="46">
        <f t="shared" si="3"/>
        <v>0.43549901078747094</v>
      </c>
      <c r="L16" s="46">
        <f t="shared" si="4"/>
        <v>2.5869712767340101E-2</v>
      </c>
      <c r="M16" s="46">
        <f t="shared" si="5"/>
        <v>15.247057634265744</v>
      </c>
      <c r="N16" s="46">
        <f t="shared" si="6"/>
        <v>57.129969529365894</v>
      </c>
      <c r="O16" s="46">
        <f t="shared" si="7"/>
        <v>161.89266249801435</v>
      </c>
      <c r="P16" s="46">
        <f t="shared" si="8"/>
        <v>80.782081534218094</v>
      </c>
      <c r="Q16" s="46">
        <f t="shared" si="9"/>
        <v>0.58291045099426686</v>
      </c>
      <c r="R16" s="46">
        <f t="shared" si="10"/>
        <v>4.699409360694326E-2</v>
      </c>
      <c r="S16" s="46">
        <f t="shared" si="11"/>
        <v>4.3805536701950984</v>
      </c>
      <c r="T16" s="46">
        <f t="shared" si="12"/>
        <v>0.60556558406862393</v>
      </c>
    </row>
    <row r="17" spans="1:20" s="2" customFormat="1" ht="18" customHeight="1" x14ac:dyDescent="0.25">
      <c r="A17" s="48" t="s">
        <v>115</v>
      </c>
      <c r="B17" s="48" t="s">
        <v>113</v>
      </c>
      <c r="C17" s="38" t="s">
        <v>18</v>
      </c>
      <c r="D17" s="3">
        <v>25</v>
      </c>
      <c r="E17" s="3">
        <v>120</v>
      </c>
      <c r="F17" s="4">
        <v>0.01</v>
      </c>
      <c r="G17" s="4">
        <v>0.04</v>
      </c>
      <c r="H17" s="51">
        <f t="shared" si="0"/>
        <v>4.24E-2</v>
      </c>
      <c r="I17" s="46">
        <f t="shared" si="1"/>
        <v>3.0720165151607854E-5</v>
      </c>
      <c r="J17" s="46">
        <f t="shared" si="2"/>
        <v>6.1230089390154087E-5</v>
      </c>
      <c r="K17" s="46">
        <f t="shared" si="3"/>
        <v>0.17419960431498838</v>
      </c>
      <c r="L17" s="46">
        <f t="shared" si="4"/>
        <v>1.0347885106936041E-2</v>
      </c>
      <c r="M17" s="46">
        <f t="shared" si="5"/>
        <v>6.0988230537062975</v>
      </c>
      <c r="N17" s="46">
        <f t="shared" si="6"/>
        <v>22.851987811746358</v>
      </c>
      <c r="O17" s="46">
        <f t="shared" si="7"/>
        <v>64.757064999205738</v>
      </c>
      <c r="P17" s="46">
        <f t="shared" si="8"/>
        <v>32.312832613687235</v>
      </c>
      <c r="Q17" s="46">
        <f t="shared" si="9"/>
        <v>0.23316418039770676</v>
      </c>
      <c r="R17" s="46">
        <f t="shared" si="10"/>
        <v>1.8797637442777303E-2</v>
      </c>
      <c r="S17" s="46">
        <f t="shared" si="11"/>
        <v>1.7522214680780395</v>
      </c>
      <c r="T17" s="46">
        <f t="shared" si="12"/>
        <v>0.24222623362744958</v>
      </c>
    </row>
    <row r="18" spans="1:20" s="2" customFormat="1" ht="18" customHeight="1" x14ac:dyDescent="0.25">
      <c r="A18" s="48" t="s">
        <v>115</v>
      </c>
      <c r="B18" s="48" t="s">
        <v>113</v>
      </c>
      <c r="C18" s="38" t="s">
        <v>19</v>
      </c>
      <c r="D18" s="3">
        <v>20457</v>
      </c>
      <c r="E18" s="3">
        <v>30975</v>
      </c>
      <c r="F18" s="4">
        <v>3.15</v>
      </c>
      <c r="G18" s="4">
        <v>4.7699999999999996</v>
      </c>
      <c r="H18" s="51">
        <f t="shared" si="0"/>
        <v>5.0561999999999996</v>
      </c>
      <c r="I18" s="46">
        <f t="shared" si="1"/>
        <v>7.929642629758777E-3</v>
      </c>
      <c r="J18" s="46">
        <f t="shared" si="2"/>
        <v>7.3016881597758737E-3</v>
      </c>
      <c r="K18" s="46">
        <f t="shared" si="3"/>
        <v>20.77330281456236</v>
      </c>
      <c r="L18" s="46">
        <f t="shared" si="4"/>
        <v>1.2339852990021227</v>
      </c>
      <c r="M18" s="46">
        <f t="shared" si="5"/>
        <v>727.28464915447591</v>
      </c>
      <c r="N18" s="46">
        <f t="shared" si="6"/>
        <v>2725.0995465507526</v>
      </c>
      <c r="O18" s="46">
        <f t="shared" si="7"/>
        <v>7722.2800011552836</v>
      </c>
      <c r="P18" s="46">
        <f t="shared" si="8"/>
        <v>3853.3052891822022</v>
      </c>
      <c r="Q18" s="46">
        <f t="shared" si="9"/>
        <v>27.804828512426528</v>
      </c>
      <c r="R18" s="46">
        <f t="shared" si="10"/>
        <v>2.2416182650511933</v>
      </c>
      <c r="S18" s="46">
        <f t="shared" si="11"/>
        <v>208.95241006830616</v>
      </c>
      <c r="T18" s="46">
        <f t="shared" si="12"/>
        <v>28.885478360073357</v>
      </c>
    </row>
    <row r="19" spans="1:20" s="2" customFormat="1" ht="18" customHeight="1" x14ac:dyDescent="0.25">
      <c r="A19" s="48" t="s">
        <v>115</v>
      </c>
      <c r="B19" s="48" t="s">
        <v>113</v>
      </c>
      <c r="C19" s="38" t="s">
        <v>20</v>
      </c>
      <c r="D19" s="3">
        <v>4</v>
      </c>
      <c r="E19" s="3">
        <v>26</v>
      </c>
      <c r="F19" s="4">
        <v>0</v>
      </c>
      <c r="G19" s="4">
        <v>0.02</v>
      </c>
      <c r="H19" s="51">
        <f t="shared" si="0"/>
        <v>2.12E-2</v>
      </c>
      <c r="I19" s="46">
        <f t="shared" si="1"/>
        <v>6.6560357828483686E-6</v>
      </c>
      <c r="J19" s="46">
        <f t="shared" si="2"/>
        <v>3.0615044695077044E-5</v>
      </c>
      <c r="K19" s="46">
        <f t="shared" si="3"/>
        <v>8.7099802157494188E-2</v>
      </c>
      <c r="L19" s="46">
        <f t="shared" si="4"/>
        <v>5.1739425534680205E-3</v>
      </c>
      <c r="M19" s="46">
        <f t="shared" si="5"/>
        <v>3.0494115268531488</v>
      </c>
      <c r="N19" s="46">
        <f t="shared" si="6"/>
        <v>11.425993905873179</v>
      </c>
      <c r="O19" s="46">
        <f t="shared" si="7"/>
        <v>32.378532499602869</v>
      </c>
      <c r="P19" s="46">
        <f t="shared" si="8"/>
        <v>16.156416306843617</v>
      </c>
      <c r="Q19" s="46">
        <f t="shared" si="9"/>
        <v>0.11658209019885338</v>
      </c>
      <c r="R19" s="46">
        <f t="shared" si="10"/>
        <v>9.3988187213886517E-3</v>
      </c>
      <c r="S19" s="46">
        <f t="shared" si="11"/>
        <v>0.87611073403901973</v>
      </c>
      <c r="T19" s="46">
        <f t="shared" si="12"/>
        <v>0.12111311681372479</v>
      </c>
    </row>
    <row r="20" spans="1:20" s="5" customFormat="1" ht="18" customHeight="1" x14ac:dyDescent="0.25">
      <c r="A20" s="48" t="s">
        <v>116</v>
      </c>
      <c r="B20" s="48" t="s">
        <v>117</v>
      </c>
      <c r="C20" s="39" t="s">
        <v>21</v>
      </c>
      <c r="D20" s="3">
        <v>1939</v>
      </c>
      <c r="E20" s="3">
        <v>3119</v>
      </c>
      <c r="F20" s="4">
        <v>0.32</v>
      </c>
      <c r="G20" s="4">
        <v>0.52</v>
      </c>
      <c r="H20" s="51">
        <f t="shared" ref="H20:H42" si="13">G20*1.06</f>
        <v>0.55120000000000002</v>
      </c>
      <c r="I20" s="46">
        <f t="shared" si="1"/>
        <v>7.9846829256554079E-4</v>
      </c>
      <c r="J20" s="46">
        <f t="shared" si="2"/>
        <v>7.9599116207200308E-4</v>
      </c>
      <c r="K20" s="46">
        <f t="shared" si="3"/>
        <v>2.2645948560948486</v>
      </c>
      <c r="L20" s="46">
        <f t="shared" si="4"/>
        <v>0.13452250639016852</v>
      </c>
      <c r="M20" s="46">
        <f t="shared" si="5"/>
        <v>79.284699698181868</v>
      </c>
      <c r="N20" s="46">
        <f t="shared" si="6"/>
        <v>297.07584155270263</v>
      </c>
      <c r="O20" s="46">
        <f t="shared" si="7"/>
        <v>841.84184498967466</v>
      </c>
      <c r="P20" s="46">
        <f t="shared" si="8"/>
        <v>420.06682397793406</v>
      </c>
      <c r="Q20" s="46">
        <f t="shared" si="9"/>
        <v>3.0311343451701878</v>
      </c>
      <c r="R20" s="46">
        <f t="shared" si="10"/>
        <v>0.24436928675610495</v>
      </c>
      <c r="S20" s="46">
        <f t="shared" si="11"/>
        <v>22.778879085014513</v>
      </c>
      <c r="T20" s="46">
        <f t="shared" si="12"/>
        <v>3.148941037156844</v>
      </c>
    </row>
    <row r="21" spans="1:20" s="5" customFormat="1" x14ac:dyDescent="0.25">
      <c r="A21" s="48" t="s">
        <v>116</v>
      </c>
      <c r="B21" s="48" t="s">
        <v>117</v>
      </c>
      <c r="C21" s="38" t="s">
        <v>22</v>
      </c>
      <c r="D21" s="3">
        <v>244594</v>
      </c>
      <c r="E21" s="3">
        <v>268883</v>
      </c>
      <c r="F21" s="4">
        <v>50.63</v>
      </c>
      <c r="G21" s="4">
        <v>55.66</v>
      </c>
      <c r="H21" s="51">
        <f t="shared" si="13"/>
        <v>58.999600000000001</v>
      </c>
      <c r="I21" s="46">
        <f t="shared" si="1"/>
        <v>6.8834418053831462E-2</v>
      </c>
      <c r="J21" s="46">
        <f t="shared" si="2"/>
        <v>8.5201669386399406E-2</v>
      </c>
      <c r="K21" s="46">
        <f t="shared" si="3"/>
        <v>242.3987494043063</v>
      </c>
      <c r="L21" s="46">
        <f t="shared" si="4"/>
        <v>14.399082126301499</v>
      </c>
      <c r="M21" s="46">
        <f t="shared" si="5"/>
        <v>8486.5122792323127</v>
      </c>
      <c r="N21" s="46">
        <f t="shared" si="6"/>
        <v>31798.541040045053</v>
      </c>
      <c r="O21" s="46">
        <f t="shared" si="7"/>
        <v>90109.455946394781</v>
      </c>
      <c r="P21" s="46">
        <f t="shared" si="8"/>
        <v>44963.306581945784</v>
      </c>
      <c r="Q21" s="46">
        <f t="shared" si="9"/>
        <v>324.44795702340895</v>
      </c>
      <c r="R21" s="46">
        <f t="shared" si="10"/>
        <v>26.156912501624618</v>
      </c>
      <c r="S21" s="46">
        <f t="shared" si="11"/>
        <v>2438.2161728305919</v>
      </c>
      <c r="T21" s="46">
        <f t="shared" si="12"/>
        <v>337.05780409259603</v>
      </c>
    </row>
    <row r="22" spans="1:20" s="5" customFormat="1" x14ac:dyDescent="0.25">
      <c r="A22" s="48" t="s">
        <v>116</v>
      </c>
      <c r="B22" s="48" t="s">
        <v>117</v>
      </c>
      <c r="C22" s="40" t="s">
        <v>23</v>
      </c>
      <c r="D22" s="6">
        <v>182143</v>
      </c>
      <c r="E22" s="6">
        <v>263454</v>
      </c>
      <c r="F22" s="7">
        <v>37.700000000000003</v>
      </c>
      <c r="G22" s="7">
        <v>54.53</v>
      </c>
      <c r="H22" s="51">
        <f t="shared" si="13"/>
        <v>57.801800000000007</v>
      </c>
      <c r="I22" s="46">
        <f t="shared" si="1"/>
        <v>6.7444586582097468E-2</v>
      </c>
      <c r="J22" s="46">
        <f t="shared" si="2"/>
        <v>8.3471919361127564E-2</v>
      </c>
      <c r="K22" s="46">
        <f t="shared" si="3"/>
        <v>237.47761058240792</v>
      </c>
      <c r="L22" s="46">
        <f t="shared" si="4"/>
        <v>14.106754372030558</v>
      </c>
      <c r="M22" s="46">
        <f t="shared" si="5"/>
        <v>8314.2205279651116</v>
      </c>
      <c r="N22" s="46">
        <f t="shared" si="6"/>
        <v>31152.972384363224</v>
      </c>
      <c r="O22" s="46">
        <f t="shared" si="7"/>
        <v>88280.06886016723</v>
      </c>
      <c r="P22" s="46">
        <f t="shared" si="8"/>
        <v>44050.469060609124</v>
      </c>
      <c r="Q22" s="46">
        <f t="shared" si="9"/>
        <v>317.86106892717379</v>
      </c>
      <c r="R22" s="46">
        <f t="shared" si="10"/>
        <v>25.625879243866162</v>
      </c>
      <c r="S22" s="46">
        <f t="shared" si="11"/>
        <v>2388.7159163573874</v>
      </c>
      <c r="T22" s="46">
        <f t="shared" si="12"/>
        <v>330.21491299262067</v>
      </c>
    </row>
    <row r="23" spans="1:20" s="5" customFormat="1" ht="18" customHeight="1" x14ac:dyDescent="0.25">
      <c r="A23" s="48" t="s">
        <v>116</v>
      </c>
      <c r="B23" s="48" t="s">
        <v>117</v>
      </c>
      <c r="C23" s="40" t="s">
        <v>24</v>
      </c>
      <c r="D23" s="6">
        <f>D21+D22</f>
        <v>426737</v>
      </c>
      <c r="E23" s="6">
        <f>E21+E22</f>
        <v>532337</v>
      </c>
      <c r="F23" s="7">
        <f>F21+F22</f>
        <v>88.330000000000013</v>
      </c>
      <c r="G23" s="7">
        <f>G21+G22</f>
        <v>110.19</v>
      </c>
      <c r="H23" s="51">
        <f t="shared" si="13"/>
        <v>116.8014</v>
      </c>
      <c r="I23" s="46">
        <f t="shared" si="1"/>
        <v>0.13627900463592893</v>
      </c>
      <c r="J23" s="46">
        <f t="shared" si="2"/>
        <v>0.16867358874752697</v>
      </c>
      <c r="K23" s="46">
        <f t="shared" si="3"/>
        <v>479.87635998671425</v>
      </c>
      <c r="L23" s="46">
        <f t="shared" si="4"/>
        <v>28.505836498332059</v>
      </c>
      <c r="M23" s="46">
        <f t="shared" si="5"/>
        <v>16800.732807197423</v>
      </c>
      <c r="N23" s="46">
        <f t="shared" si="6"/>
        <v>62951.51342440828</v>
      </c>
      <c r="O23" s="46">
        <f t="shared" si="7"/>
        <v>178389.52480656203</v>
      </c>
      <c r="P23" s="46">
        <f t="shared" si="8"/>
        <v>89013.775642554916</v>
      </c>
      <c r="Q23" s="46">
        <f t="shared" si="9"/>
        <v>642.30902595058274</v>
      </c>
      <c r="R23" s="46">
        <f t="shared" si="10"/>
        <v>51.782791745490783</v>
      </c>
      <c r="S23" s="46">
        <f t="shared" si="11"/>
        <v>4826.9320891879797</v>
      </c>
      <c r="T23" s="46">
        <f t="shared" si="12"/>
        <v>667.27271708521664</v>
      </c>
    </row>
    <row r="24" spans="1:20" s="5" customFormat="1" ht="18" customHeight="1" x14ac:dyDescent="0.25">
      <c r="A24" s="48" t="s">
        <v>116</v>
      </c>
      <c r="B24" s="48" t="s">
        <v>117</v>
      </c>
      <c r="C24" s="39" t="s">
        <v>25</v>
      </c>
      <c r="D24" s="6">
        <v>1678</v>
      </c>
      <c r="E24" s="6">
        <v>1678</v>
      </c>
      <c r="F24" s="7">
        <v>0.11</v>
      </c>
      <c r="G24" s="7">
        <v>0.11</v>
      </c>
      <c r="H24" s="51">
        <f t="shared" si="13"/>
        <v>0.11660000000000001</v>
      </c>
      <c r="I24" s="46">
        <f t="shared" si="1"/>
        <v>4.2957030936998319E-4</v>
      </c>
      <c r="J24" s="46">
        <f t="shared" si="2"/>
        <v>1.6838274582292375E-4</v>
      </c>
      <c r="K24" s="46">
        <f t="shared" si="3"/>
        <v>0.47904891186621806</v>
      </c>
      <c r="L24" s="46">
        <f t="shared" si="4"/>
        <v>2.8456684044074115E-2</v>
      </c>
      <c r="M24" s="46">
        <f t="shared" si="5"/>
        <v>16.771763397692322</v>
      </c>
      <c r="N24" s="46">
        <f t="shared" si="6"/>
        <v>62.842966482302486</v>
      </c>
      <c r="O24" s="46">
        <f t="shared" si="7"/>
        <v>178.08192874781579</v>
      </c>
      <c r="P24" s="46">
        <f t="shared" si="8"/>
        <v>88.860289687639906</v>
      </c>
      <c r="Q24" s="46">
        <f t="shared" si="9"/>
        <v>0.6412014960936937</v>
      </c>
      <c r="R24" s="46">
        <f t="shared" si="10"/>
        <v>5.169350296763759E-2</v>
      </c>
      <c r="S24" s="46">
        <f t="shared" si="11"/>
        <v>4.8186090372146086</v>
      </c>
      <c r="T24" s="46">
        <f t="shared" si="12"/>
        <v>0.6661221424754864</v>
      </c>
    </row>
    <row r="25" spans="1:20" s="5" customFormat="1" ht="18" customHeight="1" x14ac:dyDescent="0.25">
      <c r="A25" s="48" t="s">
        <v>116</v>
      </c>
      <c r="B25" s="48" t="s">
        <v>117</v>
      </c>
      <c r="C25" s="40" t="s">
        <v>26</v>
      </c>
      <c r="D25" s="6">
        <v>32977</v>
      </c>
      <c r="E25" s="6">
        <v>37770</v>
      </c>
      <c r="F25" s="7">
        <v>4.16</v>
      </c>
      <c r="G25" s="7">
        <v>4.76</v>
      </c>
      <c r="H25" s="51">
        <f t="shared" si="13"/>
        <v>5.0456000000000003</v>
      </c>
      <c r="I25" s="46">
        <f t="shared" si="1"/>
        <v>9.6691719814685721E-3</v>
      </c>
      <c r="J25" s="46">
        <f t="shared" si="2"/>
        <v>7.2863806374283361E-3</v>
      </c>
      <c r="K25" s="46">
        <f t="shared" si="3"/>
        <v>20.729752913483615</v>
      </c>
      <c r="L25" s="46">
        <f t="shared" si="4"/>
        <v>1.2313983277253888</v>
      </c>
      <c r="M25" s="46">
        <f t="shared" si="5"/>
        <v>725.75994339104943</v>
      </c>
      <c r="N25" s="46">
        <f t="shared" si="6"/>
        <v>2719.3865495978166</v>
      </c>
      <c r="O25" s="46">
        <f t="shared" si="7"/>
        <v>7706.0907349054833</v>
      </c>
      <c r="P25" s="46">
        <f t="shared" si="8"/>
        <v>3845.227081028781</v>
      </c>
      <c r="Q25" s="46">
        <f t="shared" si="9"/>
        <v>27.746537467327105</v>
      </c>
      <c r="R25" s="46">
        <f t="shared" si="10"/>
        <v>2.2369188556904991</v>
      </c>
      <c r="S25" s="46">
        <f t="shared" si="11"/>
        <v>208.51435470128669</v>
      </c>
      <c r="T25" s="46">
        <f t="shared" si="12"/>
        <v>28.824921801666498</v>
      </c>
    </row>
    <row r="26" spans="1:20" s="5" customFormat="1" ht="18" customHeight="1" x14ac:dyDescent="0.25">
      <c r="A26" s="48" t="s">
        <v>116</v>
      </c>
      <c r="B26" s="48" t="s">
        <v>117</v>
      </c>
      <c r="C26" s="40" t="s">
        <v>27</v>
      </c>
      <c r="D26" s="6">
        <v>67502</v>
      </c>
      <c r="E26" s="6">
        <v>139135</v>
      </c>
      <c r="F26" s="7">
        <v>9.86</v>
      </c>
      <c r="G26" s="7">
        <v>20.309999999999999</v>
      </c>
      <c r="H26" s="51">
        <f t="shared" si="13"/>
        <v>21.528600000000001</v>
      </c>
      <c r="I26" s="46">
        <f t="shared" si="1"/>
        <v>3.5618751486407994E-2</v>
      </c>
      <c r="J26" s="46">
        <f t="shared" si="2"/>
        <v>3.1089577887850738E-2</v>
      </c>
      <c r="K26" s="46">
        <f t="shared" si="3"/>
        <v>88.449849090935345</v>
      </c>
      <c r="L26" s="46">
        <f t="shared" si="4"/>
        <v>5.254138663046775</v>
      </c>
      <c r="M26" s="46">
        <f t="shared" si="5"/>
        <v>3096.6774055193728</v>
      </c>
      <c r="N26" s="46">
        <f t="shared" si="6"/>
        <v>11603.096811414212</v>
      </c>
      <c r="O26" s="46">
        <f t="shared" si="7"/>
        <v>32880.399753346719</v>
      </c>
      <c r="P26" s="46">
        <f t="shared" si="8"/>
        <v>16406.840759599694</v>
      </c>
      <c r="Q26" s="46">
        <f t="shared" si="9"/>
        <v>118.3891125969356</v>
      </c>
      <c r="R26" s="46">
        <f t="shared" si="10"/>
        <v>9.5445004115701764</v>
      </c>
      <c r="S26" s="46">
        <f t="shared" si="11"/>
        <v>889.69045041662457</v>
      </c>
      <c r="T26" s="46">
        <f t="shared" si="12"/>
        <v>122.99037012433752</v>
      </c>
    </row>
    <row r="27" spans="1:20" s="5" customFormat="1" ht="18" customHeight="1" x14ac:dyDescent="0.25">
      <c r="A27" s="48" t="s">
        <v>116</v>
      </c>
      <c r="B27" s="48" t="s">
        <v>117</v>
      </c>
      <c r="C27" s="40" t="s">
        <v>28</v>
      </c>
      <c r="D27" s="6">
        <v>1148</v>
      </c>
      <c r="E27" s="6">
        <v>2565</v>
      </c>
      <c r="F27" s="7">
        <v>0.12</v>
      </c>
      <c r="G27" s="7">
        <v>0.27</v>
      </c>
      <c r="H27" s="51">
        <f t="shared" si="13"/>
        <v>0.28620000000000001</v>
      </c>
      <c r="I27" s="46">
        <f t="shared" si="1"/>
        <v>6.566435301156179E-4</v>
      </c>
      <c r="J27" s="46">
        <f t="shared" si="2"/>
        <v>4.1330310338354007E-4</v>
      </c>
      <c r="K27" s="46">
        <f t="shared" si="3"/>
        <v>1.1758473291261715</v>
      </c>
      <c r="L27" s="46">
        <f t="shared" si="4"/>
        <v>6.9848224471818279E-2</v>
      </c>
      <c r="M27" s="46">
        <f t="shared" si="5"/>
        <v>41.167055612517508</v>
      </c>
      <c r="N27" s="46">
        <f t="shared" si="6"/>
        <v>154.25091772928792</v>
      </c>
      <c r="O27" s="46">
        <f t="shared" si="7"/>
        <v>437.11018874463878</v>
      </c>
      <c r="P27" s="46">
        <f t="shared" si="8"/>
        <v>218.11162014238883</v>
      </c>
      <c r="Q27" s="46">
        <f t="shared" si="9"/>
        <v>1.5738582176845206</v>
      </c>
      <c r="R27" s="46">
        <f t="shared" si="10"/>
        <v>0.12688405273874681</v>
      </c>
      <c r="S27" s="46">
        <f t="shared" si="11"/>
        <v>11.827494909526767</v>
      </c>
      <c r="T27" s="46">
        <f t="shared" si="12"/>
        <v>1.6350270769852846</v>
      </c>
    </row>
    <row r="28" spans="1:20" s="5" customFormat="1" ht="18" customHeight="1" x14ac:dyDescent="0.25">
      <c r="A28" s="48" t="s">
        <v>116</v>
      </c>
      <c r="B28" s="48" t="s">
        <v>117</v>
      </c>
      <c r="C28" s="40" t="s">
        <v>29</v>
      </c>
      <c r="D28" s="6">
        <v>4618</v>
      </c>
      <c r="E28" s="6">
        <v>4744</v>
      </c>
      <c r="F28" s="7">
        <v>0.5</v>
      </c>
      <c r="G28" s="7">
        <v>0.51</v>
      </c>
      <c r="H28" s="51">
        <f t="shared" si="13"/>
        <v>0.54060000000000008</v>
      </c>
      <c r="I28" s="46">
        <f t="shared" si="1"/>
        <v>1.2144705289935638E-3</v>
      </c>
      <c r="J28" s="46">
        <f t="shared" si="2"/>
        <v>7.8068363972446471E-4</v>
      </c>
      <c r="K28" s="46">
        <f t="shared" si="3"/>
        <v>2.2210449550161022</v>
      </c>
      <c r="L28" s="46">
        <f t="shared" si="4"/>
        <v>0.13193553511343453</v>
      </c>
      <c r="M28" s="46">
        <f t="shared" si="5"/>
        <v>77.7599939347553</v>
      </c>
      <c r="N28" s="46">
        <f t="shared" si="6"/>
        <v>291.36284459976611</v>
      </c>
      <c r="O28" s="46">
        <f t="shared" si="7"/>
        <v>825.65257873987332</v>
      </c>
      <c r="P28" s="46">
        <f t="shared" si="8"/>
        <v>411.98861582451229</v>
      </c>
      <c r="Q28" s="46">
        <f t="shared" si="9"/>
        <v>2.9728433000707617</v>
      </c>
      <c r="R28" s="46">
        <f t="shared" si="10"/>
        <v>0.23966987739541065</v>
      </c>
      <c r="S28" s="46">
        <f t="shared" si="11"/>
        <v>22.340823717995008</v>
      </c>
      <c r="T28" s="46">
        <f t="shared" si="12"/>
        <v>3.0883844787499823</v>
      </c>
    </row>
    <row r="29" spans="1:20" s="5" customFormat="1" x14ac:dyDescent="0.25">
      <c r="A29" s="48" t="s">
        <v>116</v>
      </c>
      <c r="B29" s="48" t="s">
        <v>117</v>
      </c>
      <c r="C29" s="40" t="s">
        <v>30</v>
      </c>
      <c r="D29" s="6">
        <v>416250</v>
      </c>
      <c r="E29" s="6">
        <v>561843</v>
      </c>
      <c r="F29" s="7">
        <v>56.61</v>
      </c>
      <c r="G29" s="7">
        <v>76.41</v>
      </c>
      <c r="H29" s="51">
        <f t="shared" si="13"/>
        <v>80.994600000000005</v>
      </c>
      <c r="I29" s="46">
        <f t="shared" si="1"/>
        <v>0.14383258124395676</v>
      </c>
      <c r="J29" s="46">
        <f t="shared" si="2"/>
        <v>0.11696477825754184</v>
      </c>
      <c r="K29" s="46">
        <f t="shared" si="3"/>
        <v>332.76479414270653</v>
      </c>
      <c r="L29" s="46">
        <f t="shared" si="4"/>
        <v>19.767047525524571</v>
      </c>
      <c r="M29" s="46">
        <f t="shared" si="5"/>
        <v>11650.276738342454</v>
      </c>
      <c r="N29" s="46">
        <f t="shared" si="6"/>
        <v>43653.009717388479</v>
      </c>
      <c r="O29" s="46">
        <f t="shared" si="7"/>
        <v>123702.18341473276</v>
      </c>
      <c r="P29" s="46">
        <f t="shared" si="8"/>
        <v>61725.588500296042</v>
      </c>
      <c r="Q29" s="46">
        <f t="shared" si="9"/>
        <v>445.40187560471935</v>
      </c>
      <c r="R29" s="46">
        <f t="shared" si="10"/>
        <v>35.908186925065344</v>
      </c>
      <c r="S29" s="46">
        <f t="shared" si="11"/>
        <v>3347.1810593960749</v>
      </c>
      <c r="T29" s="46">
        <f t="shared" si="12"/>
        <v>462.71266278683549</v>
      </c>
    </row>
    <row r="30" spans="1:20" s="5" customFormat="1" x14ac:dyDescent="0.25">
      <c r="A30" s="48" t="s">
        <v>116</v>
      </c>
      <c r="B30" s="48" t="s">
        <v>117</v>
      </c>
      <c r="C30" s="40" t="s">
        <v>31</v>
      </c>
      <c r="D30" s="6">
        <v>157788</v>
      </c>
      <c r="E30" s="6">
        <v>255933</v>
      </c>
      <c r="F30" s="7">
        <v>21.46</v>
      </c>
      <c r="G30" s="7">
        <v>34.81</v>
      </c>
      <c r="H30" s="51">
        <f t="shared" si="13"/>
        <v>36.898600000000002</v>
      </c>
      <c r="I30" s="46">
        <f t="shared" si="1"/>
        <v>6.5519200231220445E-2</v>
      </c>
      <c r="J30" s="46">
        <f t="shared" si="2"/>
        <v>5.3285485291781592E-2</v>
      </c>
      <c r="K30" s="46">
        <f t="shared" si="3"/>
        <v>151.59720565511864</v>
      </c>
      <c r="L30" s="46">
        <f t="shared" si="4"/>
        <v>9.0052470143110899</v>
      </c>
      <c r="M30" s="46">
        <f t="shared" si="5"/>
        <v>5307.5007624879054</v>
      </c>
      <c r="N30" s="46">
        <f t="shared" si="6"/>
        <v>19886.942393172267</v>
      </c>
      <c r="O30" s="46">
        <f t="shared" si="7"/>
        <v>56354.835815558792</v>
      </c>
      <c r="P30" s="46">
        <f t="shared" si="8"/>
        <v>28120.242582061317</v>
      </c>
      <c r="Q30" s="46">
        <f t="shared" si="9"/>
        <v>202.91112799110431</v>
      </c>
      <c r="R30" s="46">
        <f t="shared" si="10"/>
        <v>16.35864398457695</v>
      </c>
      <c r="S30" s="46">
        <f t="shared" si="11"/>
        <v>1524.8707325949138</v>
      </c>
      <c r="T30" s="46">
        <f t="shared" si="12"/>
        <v>210.79737981428798</v>
      </c>
    </row>
    <row r="31" spans="1:20" s="5" customFormat="1" ht="18" customHeight="1" x14ac:dyDescent="0.25">
      <c r="A31" s="48" t="s">
        <v>116</v>
      </c>
      <c r="B31" s="48" t="s">
        <v>117</v>
      </c>
      <c r="C31" s="40" t="s">
        <v>32</v>
      </c>
      <c r="D31" s="6">
        <f t="shared" ref="D31:E31" si="14">D29+D30</f>
        <v>574038</v>
      </c>
      <c r="E31" s="6">
        <f t="shared" si="14"/>
        <v>817776</v>
      </c>
      <c r="F31" s="7">
        <f t="shared" ref="F31:G31" si="15">F29+F30</f>
        <v>78.069999999999993</v>
      </c>
      <c r="G31" s="7">
        <f t="shared" si="15"/>
        <v>111.22</v>
      </c>
      <c r="H31" s="51">
        <f t="shared" si="13"/>
        <v>117.89320000000001</v>
      </c>
      <c r="I31" s="46">
        <f t="shared" si="1"/>
        <v>0.20935178147517722</v>
      </c>
      <c r="J31" s="46">
        <f t="shared" si="2"/>
        <v>0.17025026354932343</v>
      </c>
      <c r="K31" s="46">
        <f t="shared" si="3"/>
        <v>484.36199979782515</v>
      </c>
      <c r="L31" s="46">
        <f t="shared" si="4"/>
        <v>28.772294539835659</v>
      </c>
      <c r="M31" s="46">
        <f t="shared" si="5"/>
        <v>16957.777500830362</v>
      </c>
      <c r="N31" s="46">
        <f t="shared" si="6"/>
        <v>63539.952110560742</v>
      </c>
      <c r="O31" s="46">
        <f t="shared" si="7"/>
        <v>180057.01923029157</v>
      </c>
      <c r="P31" s="46">
        <f t="shared" si="8"/>
        <v>89845.831082357356</v>
      </c>
      <c r="Q31" s="46">
        <f t="shared" si="9"/>
        <v>648.3130035958236</v>
      </c>
      <c r="R31" s="46">
        <f t="shared" si="10"/>
        <v>52.266830909642295</v>
      </c>
      <c r="S31" s="46">
        <f t="shared" si="11"/>
        <v>4872.0517919909889</v>
      </c>
      <c r="T31" s="46">
        <f t="shared" si="12"/>
        <v>673.51004260112347</v>
      </c>
    </row>
    <row r="32" spans="1:20" s="5" customFormat="1" ht="18" customHeight="1" x14ac:dyDescent="0.25">
      <c r="A32" s="48" t="s">
        <v>116</v>
      </c>
      <c r="B32" s="48" t="s">
        <v>117</v>
      </c>
      <c r="C32" s="38" t="s">
        <v>33</v>
      </c>
      <c r="D32" s="6">
        <v>2186</v>
      </c>
      <c r="E32" s="6">
        <v>2779</v>
      </c>
      <c r="F32" s="7">
        <v>0.38</v>
      </c>
      <c r="G32" s="7">
        <v>0.48</v>
      </c>
      <c r="H32" s="51">
        <f t="shared" si="13"/>
        <v>0.50880000000000003</v>
      </c>
      <c r="I32" s="46">
        <f t="shared" si="1"/>
        <v>7.1142782463598519E-4</v>
      </c>
      <c r="J32" s="46">
        <f t="shared" si="2"/>
        <v>7.3476107268184905E-4</v>
      </c>
      <c r="K32" s="46">
        <f t="shared" si="3"/>
        <v>2.0903952517798605</v>
      </c>
      <c r="L32" s="46">
        <f t="shared" si="4"/>
        <v>0.12417462128323249</v>
      </c>
      <c r="M32" s="46">
        <f t="shared" si="5"/>
        <v>73.18587664447557</v>
      </c>
      <c r="N32" s="46">
        <f t="shared" si="6"/>
        <v>274.22385374095632</v>
      </c>
      <c r="O32" s="46">
        <f t="shared" si="7"/>
        <v>777.08477999046886</v>
      </c>
      <c r="P32" s="46">
        <f t="shared" si="8"/>
        <v>387.75399136424682</v>
      </c>
      <c r="Q32" s="46">
        <f t="shared" si="9"/>
        <v>2.7979701647724813</v>
      </c>
      <c r="R32" s="46">
        <f t="shared" si="10"/>
        <v>0.22557164931332765</v>
      </c>
      <c r="S32" s="46">
        <f t="shared" si="11"/>
        <v>21.026657616936475</v>
      </c>
      <c r="T32" s="46">
        <f t="shared" si="12"/>
        <v>2.906714803529395</v>
      </c>
    </row>
    <row r="33" spans="1:20" s="5" customFormat="1" ht="18" customHeight="1" x14ac:dyDescent="0.25">
      <c r="A33" s="48" t="s">
        <v>116</v>
      </c>
      <c r="B33" s="48" t="s">
        <v>117</v>
      </c>
      <c r="C33" s="38" t="s">
        <v>34</v>
      </c>
      <c r="D33" s="6">
        <v>38941</v>
      </c>
      <c r="E33" s="6">
        <v>61053</v>
      </c>
      <c r="F33" s="7">
        <v>4.5999999999999996</v>
      </c>
      <c r="G33" s="7">
        <v>7.2</v>
      </c>
      <c r="H33" s="51">
        <f t="shared" si="13"/>
        <v>7.6320000000000006</v>
      </c>
      <c r="I33" s="46">
        <f t="shared" si="1"/>
        <v>1.5629652025009287E-2</v>
      </c>
      <c r="J33" s="46">
        <f t="shared" si="2"/>
        <v>1.1021416090227736E-2</v>
      </c>
      <c r="K33" s="46">
        <f t="shared" si="3"/>
        <v>31.355928776697908</v>
      </c>
      <c r="L33" s="46">
        <f t="shared" si="4"/>
        <v>1.8626193192484874</v>
      </c>
      <c r="M33" s="46">
        <f t="shared" si="5"/>
        <v>1097.7881496671337</v>
      </c>
      <c r="N33" s="46">
        <f t="shared" si="6"/>
        <v>4113.3578061143444</v>
      </c>
      <c r="O33" s="46">
        <f t="shared" si="7"/>
        <v>11656.271699857034</v>
      </c>
      <c r="P33" s="46">
        <f t="shared" si="8"/>
        <v>5816.3098704637023</v>
      </c>
      <c r="Q33" s="46">
        <f t="shared" si="9"/>
        <v>41.969552471587221</v>
      </c>
      <c r="R33" s="46">
        <f t="shared" si="10"/>
        <v>3.383574739699915</v>
      </c>
      <c r="S33" s="46">
        <f t="shared" si="11"/>
        <v>315.39986425404715</v>
      </c>
      <c r="T33" s="46">
        <f t="shared" si="12"/>
        <v>43.600722052940924</v>
      </c>
    </row>
    <row r="34" spans="1:20" s="5" customFormat="1" ht="18" customHeight="1" x14ac:dyDescent="0.25">
      <c r="A34" s="48" t="s">
        <v>116</v>
      </c>
      <c r="B34" s="48" t="s">
        <v>117</v>
      </c>
      <c r="C34" s="38" t="s">
        <v>35</v>
      </c>
      <c r="D34" s="3">
        <v>2033</v>
      </c>
      <c r="E34" s="3">
        <v>2176</v>
      </c>
      <c r="F34" s="4">
        <v>0.4</v>
      </c>
      <c r="G34" s="4">
        <v>0.43</v>
      </c>
      <c r="H34" s="51">
        <f t="shared" si="13"/>
        <v>0.45580000000000004</v>
      </c>
      <c r="I34" s="46">
        <f t="shared" si="1"/>
        <v>5.570589947491558E-4</v>
      </c>
      <c r="J34" s="46">
        <f t="shared" si="2"/>
        <v>6.5822346094415642E-4</v>
      </c>
      <c r="K34" s="46">
        <f t="shared" si="3"/>
        <v>1.872645746386125</v>
      </c>
      <c r="L34" s="46">
        <f t="shared" si="4"/>
        <v>0.11123976489956243</v>
      </c>
      <c r="M34" s="46">
        <f t="shared" si="5"/>
        <v>65.562347827342705</v>
      </c>
      <c r="N34" s="46">
        <f t="shared" si="6"/>
        <v>245.65886897627334</v>
      </c>
      <c r="O34" s="46">
        <f t="shared" si="7"/>
        <v>696.13844874146173</v>
      </c>
      <c r="P34" s="46">
        <f t="shared" si="8"/>
        <v>347.3629505971378</v>
      </c>
      <c r="Q34" s="46">
        <f t="shared" si="9"/>
        <v>2.5065149392753479</v>
      </c>
      <c r="R34" s="46">
        <f t="shared" si="10"/>
        <v>0.20207460250985601</v>
      </c>
      <c r="S34" s="46">
        <f t="shared" si="11"/>
        <v>18.836380781838923</v>
      </c>
      <c r="T34" s="46">
        <f t="shared" si="12"/>
        <v>2.603932011495083</v>
      </c>
    </row>
    <row r="35" spans="1:20" s="5" customFormat="1" ht="18" customHeight="1" x14ac:dyDescent="0.25">
      <c r="A35" s="48" t="s">
        <v>116</v>
      </c>
      <c r="B35" s="48" t="s">
        <v>117</v>
      </c>
      <c r="C35" s="38" t="s">
        <v>36</v>
      </c>
      <c r="D35" s="3">
        <v>2332</v>
      </c>
      <c r="E35" s="3">
        <v>2846</v>
      </c>
      <c r="F35" s="4">
        <v>0.33</v>
      </c>
      <c r="G35" s="4">
        <v>0.4</v>
      </c>
      <c r="H35" s="51">
        <f t="shared" si="13"/>
        <v>0.42400000000000004</v>
      </c>
      <c r="I35" s="46">
        <f t="shared" si="1"/>
        <v>7.2857991684563298E-4</v>
      </c>
      <c r="J35" s="46">
        <f t="shared" si="2"/>
        <v>6.1230089390154087E-4</v>
      </c>
      <c r="K35" s="46">
        <f t="shared" si="3"/>
        <v>1.7419960431498838</v>
      </c>
      <c r="L35" s="46">
        <f t="shared" si="4"/>
        <v>0.1034788510693604</v>
      </c>
      <c r="M35" s="46">
        <f t="shared" si="5"/>
        <v>60.988230537062975</v>
      </c>
      <c r="N35" s="46">
        <f t="shared" si="6"/>
        <v>228.51987811746358</v>
      </c>
      <c r="O35" s="46">
        <f t="shared" si="7"/>
        <v>647.57064999205738</v>
      </c>
      <c r="P35" s="46">
        <f t="shared" si="8"/>
        <v>323.12832613687237</v>
      </c>
      <c r="Q35" s="46">
        <f t="shared" si="9"/>
        <v>2.3316418039770674</v>
      </c>
      <c r="R35" s="46">
        <f t="shared" si="10"/>
        <v>0.18797637442777304</v>
      </c>
      <c r="S35" s="46">
        <f t="shared" si="11"/>
        <v>17.522214680780394</v>
      </c>
      <c r="T35" s="46">
        <f t="shared" si="12"/>
        <v>2.4222623362744957</v>
      </c>
    </row>
    <row r="36" spans="1:20" s="5" customFormat="1" ht="18" customHeight="1" x14ac:dyDescent="0.25">
      <c r="A36" s="48" t="s">
        <v>116</v>
      </c>
      <c r="B36" s="48" t="s">
        <v>117</v>
      </c>
      <c r="C36" s="38" t="s">
        <v>37</v>
      </c>
      <c r="D36" s="3">
        <v>58279</v>
      </c>
      <c r="E36" s="3">
        <v>58279</v>
      </c>
      <c r="F36" s="4">
        <v>10.14</v>
      </c>
      <c r="G36" s="4">
        <v>10.14</v>
      </c>
      <c r="H36" s="51">
        <f t="shared" si="13"/>
        <v>10.748400000000002</v>
      </c>
      <c r="I36" s="46">
        <f t="shared" si="1"/>
        <v>1.4919504207254618E-2</v>
      </c>
      <c r="J36" s="46">
        <f t="shared" si="2"/>
        <v>1.5521827660404063E-2</v>
      </c>
      <c r="K36" s="46">
        <f t="shared" si="3"/>
        <v>44.159599693849557</v>
      </c>
      <c r="L36" s="46">
        <f t="shared" si="4"/>
        <v>2.6231888746082865</v>
      </c>
      <c r="M36" s="46">
        <f t="shared" si="5"/>
        <v>1546.0516441145467</v>
      </c>
      <c r="N36" s="46">
        <f t="shared" si="6"/>
        <v>5792.9789102777022</v>
      </c>
      <c r="O36" s="46">
        <f t="shared" si="7"/>
        <v>16415.915977298657</v>
      </c>
      <c r="P36" s="46">
        <f t="shared" si="8"/>
        <v>8191.3030675697155</v>
      </c>
      <c r="Q36" s="46">
        <f t="shared" si="9"/>
        <v>59.107119730818674</v>
      </c>
      <c r="R36" s="46">
        <f t="shared" si="10"/>
        <v>4.7652010917440473</v>
      </c>
      <c r="S36" s="46">
        <f t="shared" si="11"/>
        <v>444.18814215778309</v>
      </c>
      <c r="T36" s="46">
        <f t="shared" si="12"/>
        <v>61.404350224558478</v>
      </c>
    </row>
    <row r="37" spans="1:20" s="5" customFormat="1" ht="18" customHeight="1" x14ac:dyDescent="0.25">
      <c r="A37" s="48" t="s">
        <v>116</v>
      </c>
      <c r="B37" s="48" t="s">
        <v>117</v>
      </c>
      <c r="C37" s="38" t="s">
        <v>38</v>
      </c>
      <c r="D37" s="3">
        <v>11906</v>
      </c>
      <c r="E37" s="3">
        <v>12437</v>
      </c>
      <c r="F37" s="4">
        <v>2.62</v>
      </c>
      <c r="G37" s="4">
        <v>2.74</v>
      </c>
      <c r="H37" s="51">
        <f t="shared" si="13"/>
        <v>2.9044000000000003</v>
      </c>
      <c r="I37" s="46">
        <f t="shared" si="1"/>
        <v>3.1838891165878909E-3</v>
      </c>
      <c r="J37" s="46">
        <f t="shared" si="2"/>
        <v>4.1942611232255551E-3</v>
      </c>
      <c r="K37" s="46">
        <f t="shared" si="3"/>
        <v>11.932672895576705</v>
      </c>
      <c r="L37" s="46">
        <f t="shared" si="4"/>
        <v>0.70883012982511884</v>
      </c>
      <c r="M37" s="46">
        <f t="shared" si="5"/>
        <v>417.76937917888142</v>
      </c>
      <c r="N37" s="46">
        <f t="shared" si="6"/>
        <v>1565.3611651046256</v>
      </c>
      <c r="O37" s="46">
        <f t="shared" si="7"/>
        <v>4435.8589524455938</v>
      </c>
      <c r="P37" s="46">
        <f t="shared" si="8"/>
        <v>2213.4290340375755</v>
      </c>
      <c r="Q37" s="46">
        <f t="shared" si="9"/>
        <v>15.971746357242914</v>
      </c>
      <c r="R37" s="46">
        <f t="shared" si="10"/>
        <v>1.2876381648302455</v>
      </c>
      <c r="S37" s="46">
        <f t="shared" si="11"/>
        <v>120.02717056334571</v>
      </c>
      <c r="T37" s="46">
        <f t="shared" si="12"/>
        <v>16.592497003480297</v>
      </c>
    </row>
    <row r="38" spans="1:20" s="5" customFormat="1" ht="18" customHeight="1" x14ac:dyDescent="0.25">
      <c r="A38" s="48" t="s">
        <v>116</v>
      </c>
      <c r="B38" s="48" t="s">
        <v>117</v>
      </c>
      <c r="C38" s="38" t="s">
        <v>39</v>
      </c>
      <c r="D38" s="3">
        <v>3563</v>
      </c>
      <c r="E38" s="3">
        <v>22750</v>
      </c>
      <c r="F38" s="4">
        <v>0.49</v>
      </c>
      <c r="G38" s="4">
        <v>3.12</v>
      </c>
      <c r="H38" s="51">
        <f t="shared" si="13"/>
        <v>3.3072000000000004</v>
      </c>
      <c r="I38" s="46">
        <f t="shared" si="1"/>
        <v>5.8240313099923221E-3</v>
      </c>
      <c r="J38" s="46">
        <f t="shared" si="2"/>
        <v>4.7759469724320191E-3</v>
      </c>
      <c r="K38" s="46">
        <f t="shared" si="3"/>
        <v>13.587569136569094</v>
      </c>
      <c r="L38" s="46">
        <f t="shared" si="4"/>
        <v>0.80713503834101119</v>
      </c>
      <c r="M38" s="46">
        <f t="shared" si="5"/>
        <v>475.70819818909126</v>
      </c>
      <c r="N38" s="46">
        <f t="shared" si="6"/>
        <v>1782.455049316216</v>
      </c>
      <c r="O38" s="46">
        <f t="shared" si="7"/>
        <v>5051.0510699380484</v>
      </c>
      <c r="P38" s="46">
        <f t="shared" si="8"/>
        <v>2520.4009438676044</v>
      </c>
      <c r="Q38" s="46">
        <f t="shared" si="9"/>
        <v>18.186806071021127</v>
      </c>
      <c r="R38" s="46">
        <f t="shared" si="10"/>
        <v>1.46621572053663</v>
      </c>
      <c r="S38" s="46">
        <f t="shared" si="11"/>
        <v>136.67327451008708</v>
      </c>
      <c r="T38" s="46">
        <f t="shared" si="12"/>
        <v>18.893646222941069</v>
      </c>
    </row>
    <row r="39" spans="1:20" s="5" customFormat="1" ht="18" customHeight="1" x14ac:dyDescent="0.25">
      <c r="A39" s="48" t="s">
        <v>116</v>
      </c>
      <c r="B39" s="48" t="s">
        <v>117</v>
      </c>
      <c r="C39" s="38" t="s">
        <v>40</v>
      </c>
      <c r="D39" s="3">
        <v>2067</v>
      </c>
      <c r="E39" s="3">
        <v>2067</v>
      </c>
      <c r="F39" s="4">
        <v>0.17</v>
      </c>
      <c r="G39" s="4">
        <v>0.17</v>
      </c>
      <c r="H39" s="51">
        <f t="shared" si="13"/>
        <v>0.18020000000000003</v>
      </c>
      <c r="I39" s="46">
        <f t="shared" si="1"/>
        <v>5.2915484473644529E-4</v>
      </c>
      <c r="J39" s="46">
        <f t="shared" si="2"/>
        <v>2.6022787990815488E-4</v>
      </c>
      <c r="K39" s="46">
        <f t="shared" si="3"/>
        <v>0.74034831833870063</v>
      </c>
      <c r="L39" s="46">
        <f t="shared" si="4"/>
        <v>4.3978511704478175E-2</v>
      </c>
      <c r="M39" s="46">
        <f t="shared" si="5"/>
        <v>25.919997978251768</v>
      </c>
      <c r="N39" s="46">
        <f t="shared" si="6"/>
        <v>97.120948199922026</v>
      </c>
      <c r="O39" s="46">
        <f t="shared" si="7"/>
        <v>275.2175262466244</v>
      </c>
      <c r="P39" s="46">
        <f t="shared" si="8"/>
        <v>137.32953860817076</v>
      </c>
      <c r="Q39" s="46">
        <f t="shared" si="9"/>
        <v>0.99094776669025375</v>
      </c>
      <c r="R39" s="46">
        <f t="shared" si="10"/>
        <v>7.9889959131803551E-2</v>
      </c>
      <c r="S39" s="46">
        <f t="shared" si="11"/>
        <v>7.4469412393316681</v>
      </c>
      <c r="T39" s="46">
        <f t="shared" si="12"/>
        <v>1.0294614929166608</v>
      </c>
    </row>
    <row r="40" spans="1:20" s="5" customFormat="1" ht="18" customHeight="1" x14ac:dyDescent="0.25">
      <c r="A40" s="48" t="s">
        <v>116</v>
      </c>
      <c r="B40" s="48" t="s">
        <v>117</v>
      </c>
      <c r="C40" s="38" t="s">
        <v>41</v>
      </c>
      <c r="D40" s="3">
        <v>580</v>
      </c>
      <c r="E40" s="3">
        <v>580</v>
      </c>
      <c r="F40" s="4">
        <v>0.09</v>
      </c>
      <c r="G40" s="4">
        <v>0.09</v>
      </c>
      <c r="H40" s="51">
        <f t="shared" si="13"/>
        <v>9.5399999999999999E-2</v>
      </c>
      <c r="I40" s="46">
        <f t="shared" si="1"/>
        <v>1.4848079823277129E-4</v>
      </c>
      <c r="J40" s="46">
        <f t="shared" si="2"/>
        <v>1.3776770112784668E-4</v>
      </c>
      <c r="K40" s="46">
        <f t="shared" si="3"/>
        <v>0.39194910970872382</v>
      </c>
      <c r="L40" s="46">
        <f t="shared" si="4"/>
        <v>2.328274149060609E-2</v>
      </c>
      <c r="M40" s="46">
        <f t="shared" si="5"/>
        <v>13.722351870839169</v>
      </c>
      <c r="N40" s="46">
        <f t="shared" si="6"/>
        <v>51.416972576429302</v>
      </c>
      <c r="O40" s="46">
        <f t="shared" si="7"/>
        <v>145.7033962482129</v>
      </c>
      <c r="P40" s="46">
        <f t="shared" si="8"/>
        <v>72.703873380796267</v>
      </c>
      <c r="Q40" s="46">
        <f t="shared" si="9"/>
        <v>0.52461940589484013</v>
      </c>
      <c r="R40" s="46">
        <f t="shared" si="10"/>
        <v>4.229468424624893E-2</v>
      </c>
      <c r="S40" s="46">
        <f t="shared" si="11"/>
        <v>3.9424983031755887</v>
      </c>
      <c r="T40" s="46">
        <f t="shared" si="12"/>
        <v>0.54500902566176146</v>
      </c>
    </row>
    <row r="41" spans="1:20" s="5" customFormat="1" ht="18" customHeight="1" x14ac:dyDescent="0.25">
      <c r="A41" s="48" t="s">
        <v>116</v>
      </c>
      <c r="B41" s="48" t="s">
        <v>117</v>
      </c>
      <c r="C41" s="41" t="s">
        <v>42</v>
      </c>
      <c r="D41" s="8">
        <v>0</v>
      </c>
      <c r="E41" s="8">
        <v>0</v>
      </c>
      <c r="F41" s="9">
        <v>18.2</v>
      </c>
      <c r="G41" s="9">
        <v>24.7</v>
      </c>
      <c r="H41" s="51">
        <f t="shared" si="13"/>
        <v>26.182000000000002</v>
      </c>
      <c r="I41" s="46">
        <f t="shared" si="1"/>
        <v>0</v>
      </c>
      <c r="J41" s="46">
        <f t="shared" si="2"/>
        <v>3.7809580198420151E-2</v>
      </c>
      <c r="K41" s="46">
        <f t="shared" si="3"/>
        <v>107.56825566450533</v>
      </c>
      <c r="L41" s="46">
        <f t="shared" si="4"/>
        <v>6.3898190535330057</v>
      </c>
      <c r="M41" s="46">
        <f t="shared" si="5"/>
        <v>3766.0232356636393</v>
      </c>
      <c r="N41" s="46">
        <f t="shared" si="6"/>
        <v>14111.102473753377</v>
      </c>
      <c r="O41" s="46">
        <f t="shared" si="7"/>
        <v>39987.487637009552</v>
      </c>
      <c r="P41" s="46">
        <f t="shared" si="8"/>
        <v>19953.174138951868</v>
      </c>
      <c r="Q41" s="46">
        <f t="shared" si="9"/>
        <v>143.97888139558393</v>
      </c>
      <c r="R41" s="46">
        <f t="shared" si="10"/>
        <v>11.607541120914986</v>
      </c>
      <c r="S41" s="46">
        <f t="shared" si="11"/>
        <v>1081.9967565381894</v>
      </c>
      <c r="T41" s="46">
        <f t="shared" si="12"/>
        <v>149.57469926495011</v>
      </c>
    </row>
    <row r="42" spans="1:20" s="5" customFormat="1" ht="18" customHeight="1" x14ac:dyDescent="0.25">
      <c r="A42" s="48" t="s">
        <v>116</v>
      </c>
      <c r="B42" s="48" t="s">
        <v>117</v>
      </c>
      <c r="C42" s="41" t="s">
        <v>43</v>
      </c>
      <c r="D42" s="3">
        <v>2684</v>
      </c>
      <c r="E42" s="8">
        <v>3195</v>
      </c>
      <c r="F42" s="9">
        <v>0.28999999999999998</v>
      </c>
      <c r="G42" s="9">
        <v>0.3</v>
      </c>
      <c r="H42" s="51">
        <f t="shared" si="13"/>
        <v>0.318</v>
      </c>
      <c r="I42" s="46">
        <f t="shared" si="1"/>
        <v>8.179243971615591E-4</v>
      </c>
      <c r="J42" s="46">
        <f t="shared" si="2"/>
        <v>4.5922567042615563E-4</v>
      </c>
      <c r="K42" s="46">
        <f t="shared" si="3"/>
        <v>1.3064970323624128</v>
      </c>
      <c r="L42" s="46">
        <f t="shared" si="4"/>
        <v>7.7609138302020306E-2</v>
      </c>
      <c r="M42" s="46">
        <f t="shared" si="5"/>
        <v>45.741172902797231</v>
      </c>
      <c r="N42" s="46">
        <f t="shared" si="6"/>
        <v>171.38990858809768</v>
      </c>
      <c r="O42" s="46">
        <f t="shared" si="7"/>
        <v>485.67798749404307</v>
      </c>
      <c r="P42" s="46">
        <f t="shared" si="8"/>
        <v>242.34624460265425</v>
      </c>
      <c r="Q42" s="46">
        <f t="shared" si="9"/>
        <v>1.7487313529828006</v>
      </c>
      <c r="R42" s="46">
        <f t="shared" si="10"/>
        <v>0.14098228082082978</v>
      </c>
      <c r="S42" s="46">
        <f t="shared" si="11"/>
        <v>13.141661010585295</v>
      </c>
      <c r="T42" s="46">
        <f t="shared" si="12"/>
        <v>1.8166967522058717</v>
      </c>
    </row>
    <row r="43" spans="1:20" s="5" customFormat="1" ht="18" customHeight="1" x14ac:dyDescent="0.25">
      <c r="A43" s="48" t="s">
        <v>118</v>
      </c>
      <c r="B43" s="48" t="s">
        <v>117</v>
      </c>
      <c r="C43" s="38" t="s">
        <v>44</v>
      </c>
      <c r="D43" s="3">
        <v>15657</v>
      </c>
      <c r="E43" s="3">
        <v>35367</v>
      </c>
      <c r="F43" s="4">
        <v>2.0699999999999998</v>
      </c>
      <c r="G43" s="4">
        <v>4.67</v>
      </c>
      <c r="H43" s="51">
        <f t="shared" ref="H43:H45" si="16">G43*1.06</f>
        <v>4.9502000000000006</v>
      </c>
      <c r="I43" s="46">
        <f t="shared" si="1"/>
        <v>9.0540006743076249E-3</v>
      </c>
      <c r="J43" s="46">
        <f t="shared" si="2"/>
        <v>7.1486129363004898E-3</v>
      </c>
      <c r="K43" s="46">
        <f t="shared" si="3"/>
        <v>20.337803803774893</v>
      </c>
      <c r="L43" s="46">
        <f t="shared" si="4"/>
        <v>1.2081155862347828</v>
      </c>
      <c r="M43" s="46">
        <f t="shared" si="5"/>
        <v>712.0375915202103</v>
      </c>
      <c r="N43" s="46">
        <f t="shared" si="6"/>
        <v>2667.9695770213871</v>
      </c>
      <c r="O43" s="46">
        <f t="shared" si="7"/>
        <v>7560.3873386572704</v>
      </c>
      <c r="P43" s="46">
        <f t="shared" si="8"/>
        <v>3772.5232076479847</v>
      </c>
      <c r="Q43" s="46">
        <f t="shared" si="9"/>
        <v>27.221918061432266</v>
      </c>
      <c r="R43" s="46">
        <f t="shared" si="10"/>
        <v>2.1946241714442505</v>
      </c>
      <c r="S43" s="46">
        <f t="shared" si="11"/>
        <v>204.57185639811112</v>
      </c>
      <c r="T43" s="46">
        <f t="shared" si="12"/>
        <v>28.279912776004739</v>
      </c>
    </row>
    <row r="44" spans="1:20" s="2" customFormat="1" ht="18" customHeight="1" x14ac:dyDescent="0.25">
      <c r="A44" s="48" t="s">
        <v>118</v>
      </c>
      <c r="B44" s="48" t="s">
        <v>117</v>
      </c>
      <c r="C44" s="42" t="s">
        <v>45</v>
      </c>
      <c r="D44" s="6">
        <v>51942</v>
      </c>
      <c r="E44" s="8">
        <v>106374</v>
      </c>
      <c r="F44" s="10">
        <v>7.12</v>
      </c>
      <c r="G44" s="9">
        <v>14.57</v>
      </c>
      <c r="H44" s="51">
        <f t="shared" si="16"/>
        <v>15.4442</v>
      </c>
      <c r="I44" s="46">
        <f t="shared" si="1"/>
        <v>2.7231890398642784E-2</v>
      </c>
      <c r="J44" s="46">
        <f t="shared" si="2"/>
        <v>2.2303060060363627E-2</v>
      </c>
      <c r="K44" s="46">
        <f t="shared" si="3"/>
        <v>63.45220587173452</v>
      </c>
      <c r="L44" s="46">
        <f t="shared" si="4"/>
        <v>3.7692171502014529</v>
      </c>
      <c r="M44" s="46">
        <f t="shared" si="5"/>
        <v>2221.4962973125189</v>
      </c>
      <c r="N44" s="46">
        <f t="shared" si="6"/>
        <v>8323.8365604286118</v>
      </c>
      <c r="O44" s="46">
        <f t="shared" si="7"/>
        <v>23587.760925960694</v>
      </c>
      <c r="P44" s="46">
        <f t="shared" si="8"/>
        <v>11769.949279535576</v>
      </c>
      <c r="Q44" s="46">
        <f t="shared" si="9"/>
        <v>84.930052709864697</v>
      </c>
      <c r="R44" s="46">
        <f t="shared" si="10"/>
        <v>6.8470394385316338</v>
      </c>
      <c r="S44" s="46">
        <f t="shared" si="11"/>
        <v>638.24666974742593</v>
      </c>
      <c r="T44" s="46">
        <f t="shared" si="12"/>
        <v>88.230905598798515</v>
      </c>
    </row>
    <row r="45" spans="1:20" s="2" customFormat="1" ht="18" customHeight="1" x14ac:dyDescent="0.25">
      <c r="A45" s="48" t="s">
        <v>118</v>
      </c>
      <c r="B45" s="48" t="s">
        <v>117</v>
      </c>
      <c r="C45" s="42" t="s">
        <v>46</v>
      </c>
      <c r="D45" s="6">
        <v>185509</v>
      </c>
      <c r="E45" s="8">
        <v>312010</v>
      </c>
      <c r="F45" s="10">
        <v>37.24</v>
      </c>
      <c r="G45" s="9">
        <v>62.59</v>
      </c>
      <c r="H45" s="51">
        <f t="shared" si="16"/>
        <v>66.345400000000012</v>
      </c>
      <c r="I45" s="46">
        <f t="shared" si="1"/>
        <v>7.9874989407943062E-2</v>
      </c>
      <c r="J45" s="46">
        <f t="shared" si="2"/>
        <v>9.5809782373243627E-2</v>
      </c>
      <c r="K45" s="46">
        <f t="shared" si="3"/>
        <v>272.57883085187814</v>
      </c>
      <c r="L45" s="46">
        <f t="shared" si="4"/>
        <v>16.191853221078173</v>
      </c>
      <c r="M45" s="46">
        <f t="shared" si="5"/>
        <v>9543.1333732869316</v>
      </c>
      <c r="N45" s="46">
        <f t="shared" si="6"/>
        <v>35757.647928430117</v>
      </c>
      <c r="O45" s="46">
        <f t="shared" si="7"/>
        <v>101328.61745750721</v>
      </c>
      <c r="P45" s="46">
        <f t="shared" si="8"/>
        <v>50561.504832267114</v>
      </c>
      <c r="Q45" s="46">
        <f t="shared" si="9"/>
        <v>364.84365127731172</v>
      </c>
      <c r="R45" s="46">
        <f t="shared" si="10"/>
        <v>29.413603188585792</v>
      </c>
      <c r="S45" s="46">
        <f t="shared" si="11"/>
        <v>2741.788542175113</v>
      </c>
      <c r="T45" s="46">
        <f t="shared" si="12"/>
        <v>379.02349906855181</v>
      </c>
    </row>
    <row r="46" spans="1:20" s="2" customFormat="1" ht="18" customHeight="1" x14ac:dyDescent="0.25">
      <c r="A46" s="48" t="s">
        <v>119</v>
      </c>
      <c r="B46" s="48" t="s">
        <v>120</v>
      </c>
      <c r="C46" s="43" t="s">
        <v>47</v>
      </c>
      <c r="D46" s="13">
        <v>351</v>
      </c>
      <c r="E46" s="13">
        <v>377</v>
      </c>
      <c r="F46" s="12">
        <v>0.13</v>
      </c>
      <c r="G46" s="12">
        <v>0.14000000000000001</v>
      </c>
      <c r="H46" s="51">
        <f t="shared" ref="H46:H76" si="17">G46*1.06</f>
        <v>0.14840000000000003</v>
      </c>
      <c r="I46" s="46">
        <f t="shared" si="1"/>
        <v>9.6512518851301347E-5</v>
      </c>
      <c r="J46" s="46">
        <f t="shared" si="2"/>
        <v>2.1430531286553933E-4</v>
      </c>
      <c r="K46" s="46">
        <f t="shared" si="3"/>
        <v>0.60969861510245937</v>
      </c>
      <c r="L46" s="46">
        <f t="shared" si="4"/>
        <v>3.6217597874276149E-2</v>
      </c>
      <c r="M46" s="46">
        <f t="shared" si="5"/>
        <v>21.345880687972045</v>
      </c>
      <c r="N46" s="46">
        <f t="shared" si="6"/>
        <v>79.981957341112263</v>
      </c>
      <c r="O46" s="46">
        <f t="shared" si="7"/>
        <v>226.64972749722014</v>
      </c>
      <c r="P46" s="46">
        <f t="shared" si="8"/>
        <v>113.09491414790534</v>
      </c>
      <c r="Q46" s="46">
        <f t="shared" si="9"/>
        <v>0.81607463139197378</v>
      </c>
      <c r="R46" s="46">
        <f t="shared" si="10"/>
        <v>6.5791731049720581E-2</v>
      </c>
      <c r="S46" s="46">
        <f t="shared" si="11"/>
        <v>6.1327751382731392</v>
      </c>
      <c r="T46" s="46">
        <f t="shared" si="12"/>
        <v>0.84779181769607359</v>
      </c>
    </row>
    <row r="47" spans="1:20" s="2" customFormat="1" ht="18" customHeight="1" x14ac:dyDescent="0.25">
      <c r="A47" s="48" t="s">
        <v>119</v>
      </c>
      <c r="B47" s="48" t="s">
        <v>120</v>
      </c>
      <c r="C47" s="43" t="s">
        <v>48</v>
      </c>
      <c r="D47" s="11">
        <v>25734</v>
      </c>
      <c r="E47" s="11">
        <v>35850</v>
      </c>
      <c r="F47" s="12">
        <v>3.47</v>
      </c>
      <c r="G47" s="12">
        <v>4.84</v>
      </c>
      <c r="H47" s="51">
        <f t="shared" si="17"/>
        <v>5.1303999999999998</v>
      </c>
      <c r="I47" s="46">
        <f t="shared" si="1"/>
        <v>9.1776493390428471E-3</v>
      </c>
      <c r="J47" s="46">
        <f t="shared" si="2"/>
        <v>7.4088408162086439E-3</v>
      </c>
      <c r="K47" s="46">
        <f t="shared" si="3"/>
        <v>21.078152122113593</v>
      </c>
      <c r="L47" s="46">
        <f t="shared" si="4"/>
        <v>1.2520940979392607</v>
      </c>
      <c r="M47" s="46">
        <f t="shared" si="5"/>
        <v>737.95758949846197</v>
      </c>
      <c r="N47" s="46">
        <f t="shared" si="6"/>
        <v>2765.0905252213092</v>
      </c>
      <c r="O47" s="46">
        <f t="shared" si="7"/>
        <v>7835.6048649038939</v>
      </c>
      <c r="P47" s="46">
        <f t="shared" si="8"/>
        <v>3909.8527462561551</v>
      </c>
      <c r="Q47" s="46">
        <f t="shared" si="9"/>
        <v>28.212865828122517</v>
      </c>
      <c r="R47" s="46">
        <f t="shared" si="10"/>
        <v>2.2745141305760539</v>
      </c>
      <c r="S47" s="46">
        <f t="shared" si="11"/>
        <v>212.01879763744276</v>
      </c>
      <c r="T47" s="46">
        <f t="shared" si="12"/>
        <v>29.309374268921395</v>
      </c>
    </row>
    <row r="48" spans="1:20" s="2" customFormat="1" ht="18" customHeight="1" x14ac:dyDescent="0.25">
      <c r="A48" s="48" t="s">
        <v>119</v>
      </c>
      <c r="B48" s="48" t="s">
        <v>120</v>
      </c>
      <c r="C48" s="43" t="s">
        <v>49</v>
      </c>
      <c r="D48" s="13">
        <v>8158</v>
      </c>
      <c r="E48" s="13">
        <v>9613</v>
      </c>
      <c r="F48" s="12">
        <v>0.85</v>
      </c>
      <c r="G48" s="12">
        <v>1</v>
      </c>
      <c r="H48" s="51">
        <f t="shared" si="17"/>
        <v>1.06</v>
      </c>
      <c r="I48" s="46">
        <f t="shared" si="1"/>
        <v>2.4609412300200524E-3</v>
      </c>
      <c r="J48" s="46">
        <f t="shared" si="2"/>
        <v>1.5307522347538522E-3</v>
      </c>
      <c r="K48" s="46">
        <f t="shared" si="3"/>
        <v>4.35499010787471</v>
      </c>
      <c r="L48" s="46">
        <f t="shared" si="4"/>
        <v>0.25869712767340103</v>
      </c>
      <c r="M48" s="46">
        <f t="shared" si="5"/>
        <v>152.47057634265744</v>
      </c>
      <c r="N48" s="46">
        <f t="shared" si="6"/>
        <v>571.29969529365894</v>
      </c>
      <c r="O48" s="46">
        <f t="shared" si="7"/>
        <v>1618.9266249801435</v>
      </c>
      <c r="P48" s="46">
        <f t="shared" si="8"/>
        <v>807.82081534218094</v>
      </c>
      <c r="Q48" s="46">
        <f t="shared" si="9"/>
        <v>5.8291045099426695</v>
      </c>
      <c r="R48" s="46">
        <f t="shared" si="10"/>
        <v>0.46994093606943266</v>
      </c>
      <c r="S48" s="46">
        <f t="shared" si="11"/>
        <v>43.805536701950992</v>
      </c>
      <c r="T48" s="46">
        <f t="shared" si="12"/>
        <v>6.0556558406862395</v>
      </c>
    </row>
    <row r="49" spans="1:20" s="2" customFormat="1" ht="18" customHeight="1" x14ac:dyDescent="0.25">
      <c r="A49" s="48" t="s">
        <v>119</v>
      </c>
      <c r="B49" s="48" t="s">
        <v>120</v>
      </c>
      <c r="C49" s="43" t="s">
        <v>50</v>
      </c>
      <c r="D49" s="13">
        <v>1191</v>
      </c>
      <c r="E49" s="13">
        <v>1193</v>
      </c>
      <c r="F49" s="12">
        <v>0.37</v>
      </c>
      <c r="G49" s="12">
        <v>0.37</v>
      </c>
      <c r="H49" s="51">
        <f t="shared" si="17"/>
        <v>0.39219999999999999</v>
      </c>
      <c r="I49" s="46">
        <f t="shared" si="1"/>
        <v>3.0540964188223479E-4</v>
      </c>
      <c r="J49" s="46">
        <f t="shared" si="2"/>
        <v>5.6637832685892521E-4</v>
      </c>
      <c r="K49" s="46">
        <f t="shared" si="3"/>
        <v>1.6113463399136423</v>
      </c>
      <c r="L49" s="46">
        <f t="shared" si="4"/>
        <v>9.5717937239158363E-2</v>
      </c>
      <c r="M49" s="46">
        <f t="shared" si="5"/>
        <v>56.414113246783245</v>
      </c>
      <c r="N49" s="46">
        <f t="shared" si="6"/>
        <v>211.38088725865379</v>
      </c>
      <c r="O49" s="46">
        <f t="shared" si="7"/>
        <v>599.00285124265304</v>
      </c>
      <c r="P49" s="46">
        <f t="shared" si="8"/>
        <v>298.8937016766069</v>
      </c>
      <c r="Q49" s="46">
        <f t="shared" si="9"/>
        <v>2.156768668678787</v>
      </c>
      <c r="R49" s="46">
        <f t="shared" si="10"/>
        <v>0.17387814634569004</v>
      </c>
      <c r="S49" s="46">
        <f t="shared" si="11"/>
        <v>16.208048579721861</v>
      </c>
      <c r="T49" s="46">
        <f t="shared" si="12"/>
        <v>2.240592661053908</v>
      </c>
    </row>
    <row r="50" spans="1:20" s="2" customFormat="1" ht="18" customHeight="1" x14ac:dyDescent="0.25">
      <c r="A50" s="48" t="s">
        <v>119</v>
      </c>
      <c r="B50" s="48" t="s">
        <v>120</v>
      </c>
      <c r="C50" s="43" t="s">
        <v>51</v>
      </c>
      <c r="D50" s="13">
        <v>1261</v>
      </c>
      <c r="E50" s="13">
        <v>1331</v>
      </c>
      <c r="F50" s="12">
        <v>0.19</v>
      </c>
      <c r="G50" s="12">
        <v>0.2</v>
      </c>
      <c r="H50" s="51">
        <f t="shared" si="17"/>
        <v>0.21200000000000002</v>
      </c>
      <c r="I50" s="46">
        <f t="shared" si="1"/>
        <v>3.4073783180658382E-4</v>
      </c>
      <c r="J50" s="46">
        <f t="shared" si="2"/>
        <v>3.0615044695077044E-4</v>
      </c>
      <c r="K50" s="46">
        <f t="shared" si="3"/>
        <v>0.87099802157494188</v>
      </c>
      <c r="L50" s="46">
        <f t="shared" si="4"/>
        <v>5.1739425534680202E-2</v>
      </c>
      <c r="M50" s="46">
        <f t="shared" si="5"/>
        <v>30.494115268531488</v>
      </c>
      <c r="N50" s="46">
        <f t="shared" si="6"/>
        <v>114.25993905873179</v>
      </c>
      <c r="O50" s="46">
        <f t="shared" si="7"/>
        <v>323.78532499602869</v>
      </c>
      <c r="P50" s="46">
        <f t="shared" si="8"/>
        <v>161.56416306843619</v>
      </c>
      <c r="Q50" s="46">
        <f t="shared" si="9"/>
        <v>1.1658209019885337</v>
      </c>
      <c r="R50" s="46">
        <f t="shared" si="10"/>
        <v>9.398818721388652E-2</v>
      </c>
      <c r="S50" s="46">
        <f t="shared" si="11"/>
        <v>8.7611073403901969</v>
      </c>
      <c r="T50" s="46">
        <f t="shared" si="12"/>
        <v>1.2111311681372479</v>
      </c>
    </row>
    <row r="51" spans="1:20" s="2" customFormat="1" ht="18" customHeight="1" x14ac:dyDescent="0.25">
      <c r="A51" s="48" t="s">
        <v>119</v>
      </c>
      <c r="B51" s="48" t="s">
        <v>120</v>
      </c>
      <c r="C51" s="43" t="s">
        <v>52</v>
      </c>
      <c r="D51" s="13">
        <v>2795</v>
      </c>
      <c r="E51" s="13">
        <v>4175</v>
      </c>
      <c r="F51" s="12">
        <v>0.32</v>
      </c>
      <c r="G51" s="12">
        <v>0.48</v>
      </c>
      <c r="H51" s="51">
        <f t="shared" si="17"/>
        <v>0.50880000000000003</v>
      </c>
      <c r="I51" s="46">
        <f t="shared" si="1"/>
        <v>1.06880574589969E-3</v>
      </c>
      <c r="J51" s="46">
        <f t="shared" si="2"/>
        <v>7.3476107268184905E-4</v>
      </c>
      <c r="K51" s="46">
        <f t="shared" si="3"/>
        <v>2.0903952517798605</v>
      </c>
      <c r="L51" s="46">
        <f t="shared" si="4"/>
        <v>0.12417462128323249</v>
      </c>
      <c r="M51" s="46">
        <f t="shared" si="5"/>
        <v>73.18587664447557</v>
      </c>
      <c r="N51" s="46">
        <f t="shared" si="6"/>
        <v>274.22385374095632</v>
      </c>
      <c r="O51" s="46">
        <f t="shared" si="7"/>
        <v>777.08477999046886</v>
      </c>
      <c r="P51" s="46">
        <f t="shared" si="8"/>
        <v>387.75399136424682</v>
      </c>
      <c r="Q51" s="46">
        <f t="shared" si="9"/>
        <v>2.7979701647724813</v>
      </c>
      <c r="R51" s="46">
        <f t="shared" si="10"/>
        <v>0.22557164931332765</v>
      </c>
      <c r="S51" s="46">
        <f t="shared" si="11"/>
        <v>21.026657616936475</v>
      </c>
      <c r="T51" s="46">
        <f t="shared" si="12"/>
        <v>2.906714803529395</v>
      </c>
    </row>
    <row r="52" spans="1:20" s="2" customFormat="1" ht="18" customHeight="1" x14ac:dyDescent="0.25">
      <c r="A52" s="48" t="s">
        <v>119</v>
      </c>
      <c r="B52" s="48" t="s">
        <v>120</v>
      </c>
      <c r="C52" s="43" t="s">
        <v>53</v>
      </c>
      <c r="D52" s="13">
        <v>72542</v>
      </c>
      <c r="E52" s="13">
        <v>95203</v>
      </c>
      <c r="F52" s="12">
        <v>11.53</v>
      </c>
      <c r="G52" s="12">
        <v>15.14</v>
      </c>
      <c r="H52" s="51">
        <f t="shared" si="17"/>
        <v>16.048400000000001</v>
      </c>
      <c r="I52" s="46">
        <f t="shared" si="1"/>
        <v>2.4372099024404355E-2</v>
      </c>
      <c r="J52" s="46">
        <f t="shared" si="2"/>
        <v>2.3175588834173321E-2</v>
      </c>
      <c r="K52" s="46">
        <f t="shared" si="3"/>
        <v>65.934550233223092</v>
      </c>
      <c r="L52" s="46">
        <f t="shared" si="4"/>
        <v>3.9166745129752911</v>
      </c>
      <c r="M52" s="46">
        <f t="shared" si="5"/>
        <v>2308.4045258278338</v>
      </c>
      <c r="N52" s="46">
        <f t="shared" si="6"/>
        <v>8649.4773867459953</v>
      </c>
      <c r="O52" s="46">
        <f t="shared" si="7"/>
        <v>24510.549102199373</v>
      </c>
      <c r="P52" s="46">
        <f t="shared" si="8"/>
        <v>12230.407144280618</v>
      </c>
      <c r="Q52" s="46">
        <f t="shared" si="9"/>
        <v>88.252642280532001</v>
      </c>
      <c r="R52" s="46">
        <f t="shared" si="10"/>
        <v>7.1149057720912099</v>
      </c>
      <c r="S52" s="46">
        <f t="shared" si="11"/>
        <v>663.21582566753796</v>
      </c>
      <c r="T52" s="46">
        <f t="shared" si="12"/>
        <v>91.682629427989653</v>
      </c>
    </row>
    <row r="53" spans="1:20" s="2" customFormat="1" ht="18" customHeight="1" x14ac:dyDescent="0.25">
      <c r="A53" s="48" t="s">
        <v>119</v>
      </c>
      <c r="B53" s="48" t="s">
        <v>120</v>
      </c>
      <c r="C53" s="43" t="s">
        <v>54</v>
      </c>
      <c r="D53" s="13">
        <v>25310</v>
      </c>
      <c r="E53" s="13">
        <v>34162</v>
      </c>
      <c r="F53" s="12">
        <v>3.42</v>
      </c>
      <c r="G53" s="12">
        <v>4.6100000000000003</v>
      </c>
      <c r="H53" s="51">
        <f t="shared" si="17"/>
        <v>4.8866000000000005</v>
      </c>
      <c r="I53" s="46">
        <f t="shared" si="1"/>
        <v>8.7455190159102299E-3</v>
      </c>
      <c r="J53" s="46">
        <f t="shared" si="2"/>
        <v>7.0567678022152589E-3</v>
      </c>
      <c r="K53" s="46">
        <f t="shared" si="3"/>
        <v>20.076504397302411</v>
      </c>
      <c r="L53" s="46">
        <f t="shared" si="4"/>
        <v>1.1925937585743787</v>
      </c>
      <c r="M53" s="46">
        <f t="shared" si="5"/>
        <v>702.88935693965084</v>
      </c>
      <c r="N53" s="46">
        <f t="shared" si="6"/>
        <v>2633.6915953037678</v>
      </c>
      <c r="O53" s="46">
        <f t="shared" si="7"/>
        <v>7463.2517411584622</v>
      </c>
      <c r="P53" s="46">
        <f t="shared" si="8"/>
        <v>3724.0539587274543</v>
      </c>
      <c r="Q53" s="46">
        <f t="shared" si="9"/>
        <v>26.872171790835704</v>
      </c>
      <c r="R53" s="46">
        <f t="shared" si="10"/>
        <v>2.1664277152800846</v>
      </c>
      <c r="S53" s="46">
        <f t="shared" si="11"/>
        <v>201.94352419599406</v>
      </c>
      <c r="T53" s="46">
        <f t="shared" si="12"/>
        <v>27.916573425563563</v>
      </c>
    </row>
    <row r="54" spans="1:20" s="2" customFormat="1" ht="18" customHeight="1" x14ac:dyDescent="0.25">
      <c r="A54" s="48" t="s">
        <v>119</v>
      </c>
      <c r="B54" s="48" t="s">
        <v>120</v>
      </c>
      <c r="C54" s="43" t="s">
        <v>55</v>
      </c>
      <c r="D54" s="14">
        <v>166521</v>
      </c>
      <c r="E54" s="14">
        <v>203345</v>
      </c>
      <c r="F54" s="12">
        <v>25.64</v>
      </c>
      <c r="G54" s="12">
        <v>31.32</v>
      </c>
      <c r="H54" s="51">
        <f t="shared" si="17"/>
        <v>33.199200000000005</v>
      </c>
      <c r="I54" s="46">
        <f t="shared" si="1"/>
        <v>5.2056599856280826E-2</v>
      </c>
      <c r="J54" s="46">
        <f t="shared" si="2"/>
        <v>4.7943159992490651E-2</v>
      </c>
      <c r="K54" s="46">
        <f t="shared" si="3"/>
        <v>136.3982901786359</v>
      </c>
      <c r="L54" s="46">
        <f t="shared" si="4"/>
        <v>8.1023940387309192</v>
      </c>
      <c r="M54" s="46">
        <f t="shared" si="5"/>
        <v>4775.3784510520309</v>
      </c>
      <c r="N54" s="46">
        <f t="shared" si="6"/>
        <v>17893.106456597397</v>
      </c>
      <c r="O54" s="46">
        <f t="shared" si="7"/>
        <v>50704.781894378095</v>
      </c>
      <c r="P54" s="46">
        <f t="shared" si="8"/>
        <v>25300.947936517106</v>
      </c>
      <c r="Q54" s="46">
        <f t="shared" si="9"/>
        <v>182.56755325140441</v>
      </c>
      <c r="R54" s="46">
        <f t="shared" si="10"/>
        <v>14.71855011769463</v>
      </c>
      <c r="S54" s="46">
        <f t="shared" si="11"/>
        <v>1371.989409505105</v>
      </c>
      <c r="T54" s="46">
        <f t="shared" si="12"/>
        <v>189.66314093029303</v>
      </c>
    </row>
    <row r="55" spans="1:20" s="2" customFormat="1" ht="18" customHeight="1" x14ac:dyDescent="0.25">
      <c r="A55" s="48" t="s">
        <v>119</v>
      </c>
      <c r="B55" s="48" t="s">
        <v>120</v>
      </c>
      <c r="C55" s="43" t="s">
        <v>56</v>
      </c>
      <c r="D55" s="13">
        <v>2529</v>
      </c>
      <c r="E55" s="13">
        <v>2576</v>
      </c>
      <c r="F55" s="12">
        <v>0.87</v>
      </c>
      <c r="G55" s="12">
        <v>0.89</v>
      </c>
      <c r="H55" s="51">
        <f t="shared" si="17"/>
        <v>0.94340000000000002</v>
      </c>
      <c r="I55" s="46">
        <f t="shared" si="1"/>
        <v>6.594595452545153E-4</v>
      </c>
      <c r="J55" s="46">
        <f t="shared" si="2"/>
        <v>1.3623694889309283E-3</v>
      </c>
      <c r="K55" s="46">
        <f t="shared" si="3"/>
        <v>3.8759411960084909</v>
      </c>
      <c r="L55" s="46">
        <f t="shared" si="4"/>
        <v>0.23024044362932689</v>
      </c>
      <c r="M55" s="46">
        <f t="shared" si="5"/>
        <v>135.69881294496511</v>
      </c>
      <c r="N55" s="46">
        <f t="shared" si="6"/>
        <v>508.45672881135641</v>
      </c>
      <c r="O55" s="46">
        <f t="shared" si="7"/>
        <v>1440.8446962323276</v>
      </c>
      <c r="P55" s="46">
        <f t="shared" si="8"/>
        <v>718.9605256545409</v>
      </c>
      <c r="Q55" s="46">
        <f t="shared" si="9"/>
        <v>5.1879030138489748</v>
      </c>
      <c r="R55" s="46">
        <f t="shared" si="10"/>
        <v>0.41824743310179496</v>
      </c>
      <c r="S55" s="46">
        <f t="shared" si="11"/>
        <v>38.986927664736378</v>
      </c>
      <c r="T55" s="46">
        <f t="shared" si="12"/>
        <v>5.3895336982107525</v>
      </c>
    </row>
    <row r="56" spans="1:20" s="2" customFormat="1" ht="18" customHeight="1" x14ac:dyDescent="0.25">
      <c r="A56" s="48" t="s">
        <v>119</v>
      </c>
      <c r="B56" s="48" t="s">
        <v>120</v>
      </c>
      <c r="C56" s="43" t="s">
        <v>57</v>
      </c>
      <c r="D56" s="13">
        <v>5900</v>
      </c>
      <c r="E56" s="13">
        <v>9141</v>
      </c>
      <c r="F56" s="12">
        <v>0.89</v>
      </c>
      <c r="G56" s="12">
        <v>1.37</v>
      </c>
      <c r="H56" s="51">
        <f t="shared" si="17"/>
        <v>1.4522000000000002</v>
      </c>
      <c r="I56" s="46">
        <f t="shared" si="1"/>
        <v>2.3401085804237282E-3</v>
      </c>
      <c r="J56" s="46">
        <f t="shared" si="2"/>
        <v>2.0971305616127776E-3</v>
      </c>
      <c r="K56" s="46">
        <f t="shared" si="3"/>
        <v>5.9663364477883523</v>
      </c>
      <c r="L56" s="46">
        <f t="shared" si="4"/>
        <v>0.35441506491255942</v>
      </c>
      <c r="M56" s="46">
        <f t="shared" si="5"/>
        <v>208.88468958944071</v>
      </c>
      <c r="N56" s="46">
        <f t="shared" si="6"/>
        <v>782.68058255231279</v>
      </c>
      <c r="O56" s="46">
        <f t="shared" si="7"/>
        <v>2217.9294762227969</v>
      </c>
      <c r="P56" s="46">
        <f t="shared" si="8"/>
        <v>1106.7145170187878</v>
      </c>
      <c r="Q56" s="46">
        <f t="shared" si="9"/>
        <v>7.985873178621457</v>
      </c>
      <c r="R56" s="46">
        <f t="shared" si="10"/>
        <v>0.64381908241512276</v>
      </c>
      <c r="S56" s="46">
        <f t="shared" si="11"/>
        <v>60.013585281672853</v>
      </c>
      <c r="T56" s="46">
        <f t="shared" si="12"/>
        <v>8.2962485017401484</v>
      </c>
    </row>
    <row r="57" spans="1:20" s="2" customFormat="1" ht="18" customHeight="1" x14ac:dyDescent="0.25">
      <c r="A57" s="48" t="s">
        <v>119</v>
      </c>
      <c r="B57" s="48" t="s">
        <v>120</v>
      </c>
      <c r="C57" s="43" t="s">
        <v>58</v>
      </c>
      <c r="D57" s="14">
        <v>4538</v>
      </c>
      <c r="E57" s="14">
        <v>4852</v>
      </c>
      <c r="F57" s="12">
        <v>0.78</v>
      </c>
      <c r="G57" s="12">
        <v>0.83</v>
      </c>
      <c r="H57" s="51">
        <f t="shared" si="17"/>
        <v>0.87980000000000003</v>
      </c>
      <c r="I57" s="46">
        <f t="shared" si="1"/>
        <v>1.2421186776300109E-3</v>
      </c>
      <c r="J57" s="46">
        <f t="shared" si="2"/>
        <v>1.2705243548456972E-3</v>
      </c>
      <c r="K57" s="46">
        <f t="shared" si="3"/>
        <v>3.6146417895360083</v>
      </c>
      <c r="L57" s="46">
        <f t="shared" si="4"/>
        <v>0.21471861596892283</v>
      </c>
      <c r="M57" s="46">
        <f t="shared" si="5"/>
        <v>126.55057836440567</v>
      </c>
      <c r="N57" s="46">
        <f t="shared" si="6"/>
        <v>474.17874709373689</v>
      </c>
      <c r="O57" s="46">
        <f t="shared" si="7"/>
        <v>1343.7090987335191</v>
      </c>
      <c r="P57" s="46">
        <f t="shared" si="8"/>
        <v>670.49127673401006</v>
      </c>
      <c r="Q57" s="46">
        <f t="shared" si="9"/>
        <v>4.8381567432524148</v>
      </c>
      <c r="R57" s="46">
        <f t="shared" si="10"/>
        <v>0.39005097693762902</v>
      </c>
      <c r="S57" s="46">
        <f t="shared" si="11"/>
        <v>36.358595462619313</v>
      </c>
      <c r="T57" s="46">
        <f t="shared" si="12"/>
        <v>5.0261943477695779</v>
      </c>
    </row>
    <row r="58" spans="1:20" s="2" customFormat="1" ht="18" customHeight="1" x14ac:dyDescent="0.25">
      <c r="A58" s="48" t="s">
        <v>119</v>
      </c>
      <c r="B58" s="48" t="s">
        <v>120</v>
      </c>
      <c r="C58" s="43" t="s">
        <v>59</v>
      </c>
      <c r="D58" s="13">
        <v>5200</v>
      </c>
      <c r="E58" s="13">
        <v>7067</v>
      </c>
      <c r="F58" s="12">
        <v>0.74</v>
      </c>
      <c r="G58" s="12">
        <v>1</v>
      </c>
      <c r="H58" s="51">
        <f t="shared" si="17"/>
        <v>1.06</v>
      </c>
      <c r="I58" s="46">
        <f t="shared" si="1"/>
        <v>1.8091617260534393E-3</v>
      </c>
      <c r="J58" s="46">
        <f t="shared" si="2"/>
        <v>1.5307522347538522E-3</v>
      </c>
      <c r="K58" s="46">
        <f t="shared" si="3"/>
        <v>4.35499010787471</v>
      </c>
      <c r="L58" s="46">
        <f t="shared" si="4"/>
        <v>0.25869712767340103</v>
      </c>
      <c r="M58" s="46">
        <f t="shared" si="5"/>
        <v>152.47057634265744</v>
      </c>
      <c r="N58" s="46">
        <f t="shared" si="6"/>
        <v>571.29969529365894</v>
      </c>
      <c r="O58" s="46">
        <f t="shared" si="7"/>
        <v>1618.9266249801435</v>
      </c>
      <c r="P58" s="46">
        <f t="shared" si="8"/>
        <v>807.82081534218094</v>
      </c>
      <c r="Q58" s="46">
        <f t="shared" si="9"/>
        <v>5.8291045099426695</v>
      </c>
      <c r="R58" s="46">
        <f t="shared" si="10"/>
        <v>0.46994093606943266</v>
      </c>
      <c r="S58" s="46">
        <f t="shared" si="11"/>
        <v>43.805536701950992</v>
      </c>
      <c r="T58" s="46">
        <f t="shared" si="12"/>
        <v>6.0556558406862395</v>
      </c>
    </row>
    <row r="59" spans="1:20" s="2" customFormat="1" ht="18" customHeight="1" x14ac:dyDescent="0.25">
      <c r="A59" s="48" t="s">
        <v>119</v>
      </c>
      <c r="B59" s="48" t="s">
        <v>120</v>
      </c>
      <c r="C59" s="43" t="s">
        <v>60</v>
      </c>
      <c r="D59" s="13">
        <v>4528</v>
      </c>
      <c r="E59" s="13">
        <v>4528</v>
      </c>
      <c r="F59" s="12">
        <v>0.38</v>
      </c>
      <c r="G59" s="12">
        <v>0.38</v>
      </c>
      <c r="H59" s="51">
        <f t="shared" si="17"/>
        <v>0.40280000000000005</v>
      </c>
      <c r="I59" s="46">
        <f t="shared" si="1"/>
        <v>1.1591742317206698E-3</v>
      </c>
      <c r="J59" s="46">
        <f t="shared" si="2"/>
        <v>5.8168584920646391E-4</v>
      </c>
      <c r="K59" s="46">
        <f t="shared" si="3"/>
        <v>1.6548962409923897</v>
      </c>
      <c r="L59" s="46">
        <f t="shared" si="4"/>
        <v>9.8304908515892395E-2</v>
      </c>
      <c r="M59" s="46">
        <f t="shared" si="5"/>
        <v>57.938819010209841</v>
      </c>
      <c r="N59" s="46">
        <f t="shared" si="6"/>
        <v>217.09388421159042</v>
      </c>
      <c r="O59" s="46">
        <f t="shared" si="7"/>
        <v>615.1921174924546</v>
      </c>
      <c r="P59" s="46">
        <f t="shared" si="8"/>
        <v>306.97190983002878</v>
      </c>
      <c r="Q59" s="46">
        <f t="shared" si="9"/>
        <v>2.2150597137782144</v>
      </c>
      <c r="R59" s="46">
        <f t="shared" si="10"/>
        <v>0.17857755570638442</v>
      </c>
      <c r="S59" s="46">
        <f t="shared" si="11"/>
        <v>16.646103946741377</v>
      </c>
      <c r="T59" s="46">
        <f t="shared" si="12"/>
        <v>2.3011492194607714</v>
      </c>
    </row>
    <row r="60" spans="1:20" s="2" customFormat="1" ht="18" customHeight="1" x14ac:dyDescent="0.25">
      <c r="A60" s="48" t="s">
        <v>119</v>
      </c>
      <c r="B60" s="48" t="s">
        <v>120</v>
      </c>
      <c r="C60" s="43" t="s">
        <v>61</v>
      </c>
      <c r="D60" s="13">
        <v>47263</v>
      </c>
      <c r="E60" s="13">
        <v>67667</v>
      </c>
      <c r="F60" s="12">
        <v>5.91</v>
      </c>
      <c r="G60" s="12">
        <v>8.4600000000000009</v>
      </c>
      <c r="H60" s="51">
        <f t="shared" si="17"/>
        <v>8.9676000000000009</v>
      </c>
      <c r="I60" s="46">
        <f t="shared" si="1"/>
        <v>1.7322845127615408E-2</v>
      </c>
      <c r="J60" s="46">
        <f t="shared" si="2"/>
        <v>1.295016390601759E-2</v>
      </c>
      <c r="K60" s="46">
        <f t="shared" si="3"/>
        <v>36.843216312620044</v>
      </c>
      <c r="L60" s="46">
        <f t="shared" si="4"/>
        <v>2.1885777001169728</v>
      </c>
      <c r="M60" s="46">
        <f t="shared" si="5"/>
        <v>1289.901075858882</v>
      </c>
      <c r="N60" s="46">
        <f t="shared" si="6"/>
        <v>4833.1954221843544</v>
      </c>
      <c r="O60" s="46">
        <f t="shared" si="7"/>
        <v>13696.119247332015</v>
      </c>
      <c r="P60" s="46">
        <f t="shared" si="8"/>
        <v>6834.1640977948509</v>
      </c>
      <c r="Q60" s="46">
        <f t="shared" si="9"/>
        <v>49.314224154114982</v>
      </c>
      <c r="R60" s="46">
        <f t="shared" si="10"/>
        <v>3.9757003191473999</v>
      </c>
      <c r="S60" s="46">
        <f t="shared" si="11"/>
        <v>370.59484049850539</v>
      </c>
      <c r="T60" s="46">
        <f t="shared" si="12"/>
        <v>51.230848412205582</v>
      </c>
    </row>
    <row r="61" spans="1:20" s="2" customFormat="1" ht="18" customHeight="1" x14ac:dyDescent="0.25">
      <c r="A61" s="48" t="s">
        <v>119</v>
      </c>
      <c r="B61" s="48" t="s">
        <v>120</v>
      </c>
      <c r="C61" s="43" t="s">
        <v>62</v>
      </c>
      <c r="D61" s="13">
        <v>43591</v>
      </c>
      <c r="E61" s="13">
        <v>61849</v>
      </c>
      <c r="F61" s="12">
        <v>4.62</v>
      </c>
      <c r="G61" s="12">
        <v>6.56</v>
      </c>
      <c r="H61" s="51">
        <f t="shared" si="17"/>
        <v>6.9535999999999998</v>
      </c>
      <c r="I61" s="46">
        <f t="shared" si="1"/>
        <v>1.5833429120514952E-2</v>
      </c>
      <c r="J61" s="46">
        <f t="shared" si="2"/>
        <v>1.004173465998527E-2</v>
      </c>
      <c r="K61" s="46">
        <f t="shared" si="3"/>
        <v>28.568735107658092</v>
      </c>
      <c r="L61" s="46">
        <f t="shared" si="4"/>
        <v>1.6970531575375105</v>
      </c>
      <c r="M61" s="46">
        <f t="shared" si="5"/>
        <v>1000.2069808078328</v>
      </c>
      <c r="N61" s="46">
        <f t="shared" si="6"/>
        <v>3747.7260011264025</v>
      </c>
      <c r="O61" s="46">
        <f t="shared" si="7"/>
        <v>10620.158659869741</v>
      </c>
      <c r="P61" s="46">
        <f t="shared" si="8"/>
        <v>5299.3045486447063</v>
      </c>
      <c r="Q61" s="46">
        <f t="shared" si="9"/>
        <v>38.23892558522391</v>
      </c>
      <c r="R61" s="46">
        <f t="shared" si="10"/>
        <v>3.0828125406154778</v>
      </c>
      <c r="S61" s="46">
        <f t="shared" si="11"/>
        <v>287.36432076479844</v>
      </c>
      <c r="T61" s="46">
        <f t="shared" si="12"/>
        <v>39.725102314901726</v>
      </c>
    </row>
    <row r="62" spans="1:20" s="2" customFormat="1" ht="18" customHeight="1" x14ac:dyDescent="0.25">
      <c r="A62" s="48" t="s">
        <v>119</v>
      </c>
      <c r="B62" s="48" t="s">
        <v>120</v>
      </c>
      <c r="C62" s="43" t="s">
        <v>63</v>
      </c>
      <c r="D62" s="13">
        <v>12204</v>
      </c>
      <c r="E62" s="13">
        <v>18109</v>
      </c>
      <c r="F62" s="12">
        <v>1.06</v>
      </c>
      <c r="G62" s="12">
        <v>1.58</v>
      </c>
      <c r="H62" s="51">
        <f t="shared" si="17"/>
        <v>1.6748000000000001</v>
      </c>
      <c r="I62" s="46">
        <f t="shared" si="1"/>
        <v>4.635928922753889E-3</v>
      </c>
      <c r="J62" s="46">
        <f t="shared" si="2"/>
        <v>2.4185885309110865E-3</v>
      </c>
      <c r="K62" s="46">
        <f t="shared" si="3"/>
        <v>6.8808843704420415</v>
      </c>
      <c r="L62" s="46">
        <f t="shared" si="4"/>
        <v>0.40874146172397363</v>
      </c>
      <c r="M62" s="46">
        <f t="shared" si="5"/>
        <v>240.90351062139877</v>
      </c>
      <c r="N62" s="46">
        <f t="shared" si="6"/>
        <v>902.65351856398115</v>
      </c>
      <c r="O62" s="46">
        <f t="shared" si="7"/>
        <v>2557.9040674686271</v>
      </c>
      <c r="P62" s="46">
        <f t="shared" si="8"/>
        <v>1276.356888240646</v>
      </c>
      <c r="Q62" s="46">
        <f t="shared" si="9"/>
        <v>9.2099851257094176</v>
      </c>
      <c r="R62" s="46">
        <f t="shared" si="10"/>
        <v>0.74250667898970357</v>
      </c>
      <c r="S62" s="46">
        <f t="shared" si="11"/>
        <v>69.212747989082558</v>
      </c>
      <c r="T62" s="46">
        <f t="shared" si="12"/>
        <v>9.5679362282842586</v>
      </c>
    </row>
    <row r="63" spans="1:20" s="2" customFormat="1" ht="18" customHeight="1" x14ac:dyDescent="0.25">
      <c r="A63" s="48" t="s">
        <v>119</v>
      </c>
      <c r="B63" s="48" t="s">
        <v>120</v>
      </c>
      <c r="C63" s="43" t="s">
        <v>64</v>
      </c>
      <c r="D63" s="13">
        <v>5670</v>
      </c>
      <c r="E63" s="13">
        <v>6836</v>
      </c>
      <c r="F63" s="12">
        <v>0.69</v>
      </c>
      <c r="G63" s="12">
        <v>0.83</v>
      </c>
      <c r="H63" s="51">
        <f t="shared" si="17"/>
        <v>0.87980000000000003</v>
      </c>
      <c r="I63" s="46">
        <f t="shared" si="1"/>
        <v>1.7500254081365941E-3</v>
      </c>
      <c r="J63" s="46">
        <f t="shared" si="2"/>
        <v>1.2705243548456972E-3</v>
      </c>
      <c r="K63" s="46">
        <f t="shared" si="3"/>
        <v>3.6146417895360083</v>
      </c>
      <c r="L63" s="46">
        <f t="shared" si="4"/>
        <v>0.21471861596892283</v>
      </c>
      <c r="M63" s="46">
        <f t="shared" si="5"/>
        <v>126.55057836440567</v>
      </c>
      <c r="N63" s="46">
        <f t="shared" si="6"/>
        <v>474.17874709373689</v>
      </c>
      <c r="O63" s="46">
        <f t="shared" si="7"/>
        <v>1343.7090987335191</v>
      </c>
      <c r="P63" s="46">
        <f t="shared" si="8"/>
        <v>670.49127673401006</v>
      </c>
      <c r="Q63" s="46">
        <f t="shared" si="9"/>
        <v>4.8381567432524148</v>
      </c>
      <c r="R63" s="46">
        <f t="shared" si="10"/>
        <v>0.39005097693762902</v>
      </c>
      <c r="S63" s="46">
        <f t="shared" si="11"/>
        <v>36.358595462619313</v>
      </c>
      <c r="T63" s="46">
        <f t="shared" si="12"/>
        <v>5.0261943477695779</v>
      </c>
    </row>
    <row r="64" spans="1:20" s="2" customFormat="1" ht="18" customHeight="1" x14ac:dyDescent="0.25">
      <c r="A64" s="48" t="s">
        <v>119</v>
      </c>
      <c r="B64" s="48" t="s">
        <v>120</v>
      </c>
      <c r="C64" s="43" t="s">
        <v>65</v>
      </c>
      <c r="D64" s="13">
        <v>40100</v>
      </c>
      <c r="E64" s="13">
        <v>58237</v>
      </c>
      <c r="F64" s="12">
        <v>7.66</v>
      </c>
      <c r="G64" s="12">
        <v>11.12</v>
      </c>
      <c r="H64" s="51">
        <f t="shared" si="17"/>
        <v>11.7872</v>
      </c>
      <c r="I64" s="46">
        <f t="shared" si="1"/>
        <v>1.4908752149451556E-2</v>
      </c>
      <c r="J64" s="46">
        <f t="shared" si="2"/>
        <v>1.7021964850462836E-2</v>
      </c>
      <c r="K64" s="46">
        <f t="shared" si="3"/>
        <v>48.427489999566767</v>
      </c>
      <c r="L64" s="46">
        <f t="shared" si="4"/>
        <v>2.8767120597282192</v>
      </c>
      <c r="M64" s="46">
        <f t="shared" si="5"/>
        <v>1695.4728089303508</v>
      </c>
      <c r="N64" s="46">
        <f t="shared" si="6"/>
        <v>6352.8526116654875</v>
      </c>
      <c r="O64" s="46">
        <f t="shared" si="7"/>
        <v>18002.464069779195</v>
      </c>
      <c r="P64" s="46">
        <f t="shared" si="8"/>
        <v>8982.9674666050523</v>
      </c>
      <c r="Q64" s="46">
        <f t="shared" si="9"/>
        <v>64.819642150562487</v>
      </c>
      <c r="R64" s="46">
        <f t="shared" si="10"/>
        <v>5.2257432090920908</v>
      </c>
      <c r="S64" s="46">
        <f t="shared" si="11"/>
        <v>487.11756812569496</v>
      </c>
      <c r="T64" s="46">
        <f t="shared" si="12"/>
        <v>67.338892948430981</v>
      </c>
    </row>
    <row r="65" spans="1:20" s="2" customFormat="1" ht="18" customHeight="1" x14ac:dyDescent="0.25">
      <c r="A65" s="48" t="s">
        <v>119</v>
      </c>
      <c r="B65" s="48" t="s">
        <v>120</v>
      </c>
      <c r="C65" s="43" t="s">
        <v>66</v>
      </c>
      <c r="D65" s="13">
        <v>8746</v>
      </c>
      <c r="E65" s="13">
        <v>11230</v>
      </c>
      <c r="F65" s="12">
        <v>1.42</v>
      </c>
      <c r="G65" s="12">
        <v>1.82</v>
      </c>
      <c r="H65" s="51">
        <f t="shared" si="17"/>
        <v>1.9292000000000002</v>
      </c>
      <c r="I65" s="46">
        <f t="shared" si="1"/>
        <v>2.8748954554379683E-3</v>
      </c>
      <c r="J65" s="46">
        <f t="shared" si="2"/>
        <v>2.7859690672520114E-3</v>
      </c>
      <c r="K65" s="46">
        <f t="shared" si="3"/>
        <v>7.9260819963319724</v>
      </c>
      <c r="L65" s="46">
        <f t="shared" si="4"/>
        <v>0.4708287723655899</v>
      </c>
      <c r="M65" s="46">
        <f t="shared" si="5"/>
        <v>277.49644894363661</v>
      </c>
      <c r="N65" s="46">
        <f t="shared" si="6"/>
        <v>1039.7654454344595</v>
      </c>
      <c r="O65" s="46">
        <f t="shared" si="7"/>
        <v>2946.4464574638619</v>
      </c>
      <c r="P65" s="46">
        <f t="shared" si="8"/>
        <v>1470.2338839227696</v>
      </c>
      <c r="Q65" s="46">
        <f t="shared" si="9"/>
        <v>10.608970208095659</v>
      </c>
      <c r="R65" s="46">
        <f t="shared" si="10"/>
        <v>0.85529250364636744</v>
      </c>
      <c r="S65" s="46">
        <f t="shared" si="11"/>
        <v>79.726076797550803</v>
      </c>
      <c r="T65" s="46">
        <f t="shared" si="12"/>
        <v>11.021293630048957</v>
      </c>
    </row>
    <row r="66" spans="1:20" s="2" customFormat="1" ht="18" customHeight="1" x14ac:dyDescent="0.25">
      <c r="A66" s="48" t="s">
        <v>119</v>
      </c>
      <c r="B66" s="48" t="s">
        <v>120</v>
      </c>
      <c r="C66" s="43" t="s">
        <v>67</v>
      </c>
      <c r="D66" s="13">
        <v>6610</v>
      </c>
      <c r="E66" s="13">
        <v>8794</v>
      </c>
      <c r="F66" s="12">
        <v>0.71</v>
      </c>
      <c r="G66" s="12">
        <v>0.95</v>
      </c>
      <c r="H66" s="51">
        <f t="shared" si="17"/>
        <v>1.0069999999999999</v>
      </c>
      <c r="I66" s="46">
        <f t="shared" si="1"/>
        <v>2.2512761028603292E-3</v>
      </c>
      <c r="J66" s="46">
        <f t="shared" si="2"/>
        <v>1.4542146230161594E-3</v>
      </c>
      <c r="K66" s="46">
        <f t="shared" si="3"/>
        <v>4.1372406024809738</v>
      </c>
      <c r="L66" s="46">
        <f t="shared" si="4"/>
        <v>0.24576227128973094</v>
      </c>
      <c r="M66" s="46">
        <f t="shared" si="5"/>
        <v>144.84704752552454</v>
      </c>
      <c r="N66" s="46">
        <f t="shared" si="6"/>
        <v>542.73471052897594</v>
      </c>
      <c r="O66" s="46">
        <f t="shared" si="7"/>
        <v>1537.9802937311363</v>
      </c>
      <c r="P66" s="46">
        <f t="shared" si="8"/>
        <v>767.42977457507175</v>
      </c>
      <c r="Q66" s="46">
        <f t="shared" si="9"/>
        <v>5.5376492844455347</v>
      </c>
      <c r="R66" s="46">
        <f t="shared" si="10"/>
        <v>0.44644388926596096</v>
      </c>
      <c r="S66" s="46">
        <f t="shared" si="11"/>
        <v>41.615259866853435</v>
      </c>
      <c r="T66" s="46">
        <f t="shared" si="12"/>
        <v>5.7528730486519262</v>
      </c>
    </row>
    <row r="67" spans="1:20" s="2" customFormat="1" ht="18" customHeight="1" x14ac:dyDescent="0.25">
      <c r="A67" s="48" t="s">
        <v>119</v>
      </c>
      <c r="B67" s="48" t="s">
        <v>120</v>
      </c>
      <c r="C67" s="43" t="s">
        <v>68</v>
      </c>
      <c r="D67" s="13">
        <v>33507</v>
      </c>
      <c r="E67" s="13">
        <v>41472</v>
      </c>
      <c r="F67" s="12">
        <v>6.06</v>
      </c>
      <c r="G67" s="12">
        <v>7.51</v>
      </c>
      <c r="H67" s="51">
        <f t="shared" si="17"/>
        <v>7.9606000000000003</v>
      </c>
      <c r="I67" s="46">
        <f t="shared" si="1"/>
        <v>1.0616889076395675E-2</v>
      </c>
      <c r="J67" s="46">
        <f t="shared" si="2"/>
        <v>1.149594928300143E-2</v>
      </c>
      <c r="K67" s="46">
        <f t="shared" si="3"/>
        <v>32.705975710139064</v>
      </c>
      <c r="L67" s="46">
        <f t="shared" si="4"/>
        <v>1.9428154288272417</v>
      </c>
      <c r="M67" s="46">
        <f t="shared" si="5"/>
        <v>1145.0540283333573</v>
      </c>
      <c r="N67" s="46">
        <f t="shared" si="6"/>
        <v>4290.4607116553789</v>
      </c>
      <c r="O67" s="46">
        <f t="shared" si="7"/>
        <v>12158.138953600877</v>
      </c>
      <c r="P67" s="46">
        <f t="shared" si="8"/>
        <v>6066.7343232197782</v>
      </c>
      <c r="Q67" s="46">
        <f t="shared" si="9"/>
        <v>43.776574869669446</v>
      </c>
      <c r="R67" s="46">
        <f t="shared" si="10"/>
        <v>3.5292564298814391</v>
      </c>
      <c r="S67" s="46">
        <f t="shared" si="11"/>
        <v>328.97958063165191</v>
      </c>
      <c r="T67" s="46">
        <f t="shared" si="12"/>
        <v>45.477975363553654</v>
      </c>
    </row>
    <row r="68" spans="1:20" s="2" customFormat="1" ht="18" customHeight="1" x14ac:dyDescent="0.25">
      <c r="A68" s="48" t="s">
        <v>119</v>
      </c>
      <c r="B68" s="48" t="s">
        <v>120</v>
      </c>
      <c r="C68" s="43" t="s">
        <v>69</v>
      </c>
      <c r="D68" s="13">
        <v>1124</v>
      </c>
      <c r="E68" s="13">
        <v>1260</v>
      </c>
      <c r="F68" s="12">
        <v>0.23</v>
      </c>
      <c r="G68" s="12">
        <v>0.26</v>
      </c>
      <c r="H68" s="51">
        <f t="shared" si="17"/>
        <v>0.27560000000000001</v>
      </c>
      <c r="I68" s="46">
        <f t="shared" ref="I68:I91" si="18">E68/3906229</f>
        <v>3.2256173409188246E-4</v>
      </c>
      <c r="J68" s="46">
        <f t="shared" ref="J68:J91" si="19">H68/692.47</f>
        <v>3.9799558103600154E-4</v>
      </c>
      <c r="K68" s="46">
        <f t="shared" ref="K68:K91" si="20">J68*2845</f>
        <v>1.1322974280474243</v>
      </c>
      <c r="L68" s="46">
        <f t="shared" ref="L68:L91" si="21">J68*169</f>
        <v>6.7261253195084261E-2</v>
      </c>
      <c r="M68" s="46">
        <f t="shared" ref="M68:M91" si="22">J68*99605</f>
        <v>39.642349849090934</v>
      </c>
      <c r="N68" s="46">
        <f t="shared" ref="N68:N91" si="23">J68*373215</f>
        <v>148.53792077635131</v>
      </c>
      <c r="O68" s="46">
        <f t="shared" ref="O68:O91" si="24">J68*1057602</f>
        <v>420.92092249483733</v>
      </c>
      <c r="P68" s="46">
        <f t="shared" ref="P68:P91" si="25">J68*527728</f>
        <v>210.03341198896703</v>
      </c>
      <c r="Q68" s="46">
        <f t="shared" ref="Q68:Q91" si="26">J68*3808</f>
        <v>1.5155671725850939</v>
      </c>
      <c r="R68" s="46">
        <f t="shared" ref="R68:R91" si="27">J68*307</f>
        <v>0.12218464337805247</v>
      </c>
      <c r="S68" s="46">
        <f t="shared" ref="S68:S91" si="28">J68*28617</f>
        <v>11.389439542507256</v>
      </c>
      <c r="T68" s="46">
        <f t="shared" ref="T68:T91" si="29">J68*3956</f>
        <v>1.574470518578422</v>
      </c>
    </row>
    <row r="69" spans="1:20" s="2" customFormat="1" ht="18" customHeight="1" x14ac:dyDescent="0.25">
      <c r="A69" s="48" t="s">
        <v>119</v>
      </c>
      <c r="B69" s="48" t="s">
        <v>120</v>
      </c>
      <c r="C69" s="43" t="s">
        <v>70</v>
      </c>
      <c r="D69" s="13">
        <v>1857</v>
      </c>
      <c r="E69" s="13">
        <v>1953</v>
      </c>
      <c r="F69" s="12">
        <v>0.23</v>
      </c>
      <c r="G69" s="12">
        <v>0.24</v>
      </c>
      <c r="H69" s="51">
        <f t="shared" si="17"/>
        <v>0.25440000000000002</v>
      </c>
      <c r="I69" s="46">
        <f t="shared" si="18"/>
        <v>4.9997068784241787E-4</v>
      </c>
      <c r="J69" s="46">
        <f t="shared" si="19"/>
        <v>3.6738053634092452E-4</v>
      </c>
      <c r="K69" s="46">
        <f t="shared" si="20"/>
        <v>1.0451976258899303</v>
      </c>
      <c r="L69" s="46">
        <f t="shared" si="21"/>
        <v>6.2087310641616246E-2</v>
      </c>
      <c r="M69" s="46">
        <f t="shared" si="22"/>
        <v>36.592938322237785</v>
      </c>
      <c r="N69" s="46">
        <f t="shared" si="23"/>
        <v>137.11192687047816</v>
      </c>
      <c r="O69" s="46">
        <f t="shared" si="24"/>
        <v>388.54238999523443</v>
      </c>
      <c r="P69" s="46">
        <f t="shared" si="25"/>
        <v>193.87699568212341</v>
      </c>
      <c r="Q69" s="46">
        <f t="shared" si="26"/>
        <v>1.3989850823862406</v>
      </c>
      <c r="R69" s="46">
        <f t="shared" si="27"/>
        <v>0.11278582465666383</v>
      </c>
      <c r="S69" s="46">
        <f t="shared" si="28"/>
        <v>10.513328808468238</v>
      </c>
      <c r="T69" s="46">
        <f t="shared" si="29"/>
        <v>1.4533574017646975</v>
      </c>
    </row>
    <row r="70" spans="1:20" s="2" customFormat="1" ht="18" customHeight="1" x14ac:dyDescent="0.25">
      <c r="A70" s="48" t="s">
        <v>119</v>
      </c>
      <c r="B70" s="48" t="s">
        <v>120</v>
      </c>
      <c r="C70" s="43" t="s">
        <v>71</v>
      </c>
      <c r="D70" s="13">
        <v>8037</v>
      </c>
      <c r="E70" s="13">
        <v>16597</v>
      </c>
      <c r="F70" s="12">
        <v>0.72</v>
      </c>
      <c r="G70" s="12">
        <v>1.49</v>
      </c>
      <c r="H70" s="51">
        <f t="shared" si="17"/>
        <v>1.5794000000000001</v>
      </c>
      <c r="I70" s="46">
        <f t="shared" si="18"/>
        <v>4.2488548418436294E-3</v>
      </c>
      <c r="J70" s="46">
        <f t="shared" si="19"/>
        <v>2.2808208297832398E-3</v>
      </c>
      <c r="K70" s="46">
        <f t="shared" si="20"/>
        <v>6.4889352607333173</v>
      </c>
      <c r="L70" s="46">
        <f t="shared" si="21"/>
        <v>0.38545872023336752</v>
      </c>
      <c r="M70" s="46">
        <f t="shared" si="22"/>
        <v>227.1811587505596</v>
      </c>
      <c r="N70" s="46">
        <f t="shared" si="23"/>
        <v>851.23654598755184</v>
      </c>
      <c r="O70" s="46">
        <f t="shared" si="24"/>
        <v>2412.2006712204138</v>
      </c>
      <c r="P70" s="46">
        <f t="shared" si="25"/>
        <v>1203.6530148598495</v>
      </c>
      <c r="Q70" s="46">
        <f t="shared" si="26"/>
        <v>8.6853657198145768</v>
      </c>
      <c r="R70" s="46">
        <f t="shared" si="27"/>
        <v>0.70021199474345464</v>
      </c>
      <c r="S70" s="46">
        <f t="shared" si="28"/>
        <v>65.270249685906975</v>
      </c>
      <c r="T70" s="46">
        <f t="shared" si="29"/>
        <v>9.0229272026224958</v>
      </c>
    </row>
    <row r="71" spans="1:20" s="2" customFormat="1" ht="18" customHeight="1" x14ac:dyDescent="0.25">
      <c r="A71" s="48" t="s">
        <v>119</v>
      </c>
      <c r="B71" s="48" t="s">
        <v>120</v>
      </c>
      <c r="C71" s="43" t="s">
        <v>72</v>
      </c>
      <c r="D71" s="13">
        <v>900</v>
      </c>
      <c r="E71" s="13">
        <v>900</v>
      </c>
      <c r="F71" s="12">
        <v>0.13</v>
      </c>
      <c r="G71" s="12">
        <v>0.13</v>
      </c>
      <c r="H71" s="51">
        <f t="shared" si="17"/>
        <v>0.13780000000000001</v>
      </c>
      <c r="I71" s="46">
        <f t="shared" si="18"/>
        <v>2.304012386370589E-4</v>
      </c>
      <c r="J71" s="46">
        <f t="shared" si="19"/>
        <v>1.9899779051800077E-4</v>
      </c>
      <c r="K71" s="46">
        <f t="shared" si="20"/>
        <v>0.56614871402371214</v>
      </c>
      <c r="L71" s="46">
        <f t="shared" si="21"/>
        <v>3.3630626597542131E-2</v>
      </c>
      <c r="M71" s="46">
        <f t="shared" si="22"/>
        <v>19.821174924545467</v>
      </c>
      <c r="N71" s="46">
        <f t="shared" si="23"/>
        <v>74.268960388175657</v>
      </c>
      <c r="O71" s="46">
        <f t="shared" si="24"/>
        <v>210.46046124741866</v>
      </c>
      <c r="P71" s="46">
        <f t="shared" si="25"/>
        <v>105.01670599448352</v>
      </c>
      <c r="Q71" s="46">
        <f t="shared" si="26"/>
        <v>0.75778358629254694</v>
      </c>
      <c r="R71" s="46">
        <f t="shared" si="27"/>
        <v>6.1092321689026237E-2</v>
      </c>
      <c r="S71" s="46">
        <f t="shared" si="28"/>
        <v>5.6947197712536282</v>
      </c>
      <c r="T71" s="46">
        <f t="shared" si="29"/>
        <v>0.78723525928921101</v>
      </c>
    </row>
    <row r="72" spans="1:20" s="2" customFormat="1" ht="18" customHeight="1" x14ac:dyDescent="0.25">
      <c r="A72" s="48" t="s">
        <v>119</v>
      </c>
      <c r="B72" s="48" t="s">
        <v>120</v>
      </c>
      <c r="C72" s="43" t="s">
        <v>73</v>
      </c>
      <c r="D72" s="13">
        <v>7676</v>
      </c>
      <c r="E72" s="13">
        <v>10577</v>
      </c>
      <c r="F72" s="12">
        <v>0.71</v>
      </c>
      <c r="G72" s="12">
        <v>0.97</v>
      </c>
      <c r="H72" s="51">
        <f t="shared" si="17"/>
        <v>1.0282</v>
      </c>
      <c r="I72" s="46">
        <f t="shared" si="18"/>
        <v>2.7077265567379692E-3</v>
      </c>
      <c r="J72" s="46">
        <f t="shared" si="19"/>
        <v>1.4848296677112366E-3</v>
      </c>
      <c r="K72" s="46">
        <f t="shared" si="20"/>
        <v>4.2243404046384683</v>
      </c>
      <c r="L72" s="46">
        <f t="shared" si="21"/>
        <v>0.25093621384319897</v>
      </c>
      <c r="M72" s="46">
        <f t="shared" si="22"/>
        <v>147.89645905237771</v>
      </c>
      <c r="N72" s="46">
        <f t="shared" si="23"/>
        <v>554.16070443484921</v>
      </c>
      <c r="O72" s="46">
        <f t="shared" si="24"/>
        <v>1570.3588262307392</v>
      </c>
      <c r="P72" s="46">
        <f t="shared" si="25"/>
        <v>783.5861908819154</v>
      </c>
      <c r="Q72" s="46">
        <f t="shared" si="26"/>
        <v>5.6542313746443886</v>
      </c>
      <c r="R72" s="46">
        <f t="shared" si="27"/>
        <v>0.4558427079873496</v>
      </c>
      <c r="S72" s="46">
        <f t="shared" si="28"/>
        <v>42.491370600892459</v>
      </c>
      <c r="T72" s="46">
        <f t="shared" si="29"/>
        <v>5.8739861654656522</v>
      </c>
    </row>
    <row r="73" spans="1:20" s="2" customFormat="1" ht="18" customHeight="1" x14ac:dyDescent="0.25">
      <c r="A73" s="48" t="s">
        <v>119</v>
      </c>
      <c r="B73" s="48" t="s">
        <v>120</v>
      </c>
      <c r="C73" s="43" t="s">
        <v>74</v>
      </c>
      <c r="D73" s="13">
        <v>29462</v>
      </c>
      <c r="E73" s="13">
        <v>43153</v>
      </c>
      <c r="F73" s="12">
        <v>4.4800000000000004</v>
      </c>
      <c r="G73" s="12">
        <v>6.56</v>
      </c>
      <c r="H73" s="51">
        <f t="shared" si="17"/>
        <v>6.9535999999999998</v>
      </c>
      <c r="I73" s="46">
        <f t="shared" si="18"/>
        <v>1.1047227389894448E-2</v>
      </c>
      <c r="J73" s="46">
        <f t="shared" si="19"/>
        <v>1.004173465998527E-2</v>
      </c>
      <c r="K73" s="46">
        <f t="shared" si="20"/>
        <v>28.568735107658092</v>
      </c>
      <c r="L73" s="46">
        <f t="shared" si="21"/>
        <v>1.6970531575375105</v>
      </c>
      <c r="M73" s="46">
        <f t="shared" si="22"/>
        <v>1000.2069808078328</v>
      </c>
      <c r="N73" s="46">
        <f t="shared" si="23"/>
        <v>3747.7260011264025</v>
      </c>
      <c r="O73" s="46">
        <f t="shared" si="24"/>
        <v>10620.158659869741</v>
      </c>
      <c r="P73" s="46">
        <f t="shared" si="25"/>
        <v>5299.3045486447063</v>
      </c>
      <c r="Q73" s="46">
        <f t="shared" si="26"/>
        <v>38.23892558522391</v>
      </c>
      <c r="R73" s="46">
        <f t="shared" si="27"/>
        <v>3.0828125406154778</v>
      </c>
      <c r="S73" s="46">
        <f t="shared" si="28"/>
        <v>287.36432076479844</v>
      </c>
      <c r="T73" s="46">
        <f t="shared" si="29"/>
        <v>39.725102314901726</v>
      </c>
    </row>
    <row r="74" spans="1:20" s="2" customFormat="1" ht="18" customHeight="1" x14ac:dyDescent="0.25">
      <c r="A74" s="48" t="s">
        <v>119</v>
      </c>
      <c r="B74" s="48" t="s">
        <v>120</v>
      </c>
      <c r="C74" s="43" t="s">
        <v>75</v>
      </c>
      <c r="D74" s="13">
        <v>2753</v>
      </c>
      <c r="E74" s="13">
        <v>2910</v>
      </c>
      <c r="F74" s="12">
        <v>0.14000000000000001</v>
      </c>
      <c r="G74" s="12">
        <v>0.15</v>
      </c>
      <c r="H74" s="51">
        <f t="shared" si="17"/>
        <v>0.159</v>
      </c>
      <c r="I74" s="46">
        <f t="shared" si="18"/>
        <v>7.4496400492649051E-4</v>
      </c>
      <c r="J74" s="46">
        <f t="shared" si="19"/>
        <v>2.2961283521307781E-4</v>
      </c>
      <c r="K74" s="46">
        <f t="shared" si="20"/>
        <v>0.65324851618120638</v>
      </c>
      <c r="L74" s="46">
        <f t="shared" si="21"/>
        <v>3.8804569151010153E-2</v>
      </c>
      <c r="M74" s="46">
        <f t="shared" si="22"/>
        <v>22.870586451398616</v>
      </c>
      <c r="N74" s="46">
        <f t="shared" si="23"/>
        <v>85.694954294048841</v>
      </c>
      <c r="O74" s="46">
        <f t="shared" si="24"/>
        <v>242.83899374702153</v>
      </c>
      <c r="P74" s="46">
        <f t="shared" si="25"/>
        <v>121.17312230132713</v>
      </c>
      <c r="Q74" s="46">
        <f t="shared" si="26"/>
        <v>0.87436567649140029</v>
      </c>
      <c r="R74" s="46">
        <f t="shared" si="27"/>
        <v>7.049114041041489E-2</v>
      </c>
      <c r="S74" s="46">
        <f t="shared" si="28"/>
        <v>6.5708305052926477</v>
      </c>
      <c r="T74" s="46">
        <f t="shared" si="29"/>
        <v>0.90834837610293584</v>
      </c>
    </row>
    <row r="75" spans="1:20" s="2" customFormat="1" ht="18" customHeight="1" x14ac:dyDescent="0.25">
      <c r="A75" s="48" t="s">
        <v>119</v>
      </c>
      <c r="B75" s="48" t="s">
        <v>120</v>
      </c>
      <c r="C75" s="43" t="s">
        <v>76</v>
      </c>
      <c r="D75" s="13">
        <v>1433</v>
      </c>
      <c r="E75" s="13">
        <v>1433</v>
      </c>
      <c r="F75" s="12">
        <v>0.11</v>
      </c>
      <c r="G75" s="12">
        <v>0.11</v>
      </c>
      <c r="H75" s="51">
        <f t="shared" si="17"/>
        <v>0.11660000000000001</v>
      </c>
      <c r="I75" s="46">
        <f t="shared" si="18"/>
        <v>3.6684997218545045E-4</v>
      </c>
      <c r="J75" s="46">
        <f t="shared" si="19"/>
        <v>1.6838274582292375E-4</v>
      </c>
      <c r="K75" s="46">
        <f t="shared" si="20"/>
        <v>0.47904891186621806</v>
      </c>
      <c r="L75" s="46">
        <f t="shared" si="21"/>
        <v>2.8456684044074115E-2</v>
      </c>
      <c r="M75" s="46">
        <f t="shared" si="22"/>
        <v>16.771763397692322</v>
      </c>
      <c r="N75" s="46">
        <f t="shared" si="23"/>
        <v>62.842966482302486</v>
      </c>
      <c r="O75" s="46">
        <f t="shared" si="24"/>
        <v>178.08192874781579</v>
      </c>
      <c r="P75" s="46">
        <f t="shared" si="25"/>
        <v>88.860289687639906</v>
      </c>
      <c r="Q75" s="46">
        <f t="shared" si="26"/>
        <v>0.6412014960936937</v>
      </c>
      <c r="R75" s="46">
        <f t="shared" si="27"/>
        <v>5.169350296763759E-2</v>
      </c>
      <c r="S75" s="46">
        <f t="shared" si="28"/>
        <v>4.8186090372146086</v>
      </c>
      <c r="T75" s="46">
        <f t="shared" si="29"/>
        <v>0.6661221424754864</v>
      </c>
    </row>
    <row r="76" spans="1:20" s="2" customFormat="1" ht="18" customHeight="1" x14ac:dyDescent="0.25">
      <c r="A76" s="48" t="s">
        <v>119</v>
      </c>
      <c r="B76" s="48" t="s">
        <v>120</v>
      </c>
      <c r="C76" s="43" t="s">
        <v>77</v>
      </c>
      <c r="D76" s="14">
        <v>14591</v>
      </c>
      <c r="E76" s="44">
        <v>23370</v>
      </c>
      <c r="F76" s="45">
        <v>2.74</v>
      </c>
      <c r="G76" s="45">
        <v>4.4000000000000004</v>
      </c>
      <c r="H76" s="51">
        <f t="shared" si="17"/>
        <v>4.6640000000000006</v>
      </c>
      <c r="I76" s="46">
        <f t="shared" si="18"/>
        <v>5.98275216327563E-3</v>
      </c>
      <c r="J76" s="46">
        <f t="shared" si="19"/>
        <v>6.7353098329169499E-3</v>
      </c>
      <c r="K76" s="46">
        <f t="shared" si="20"/>
        <v>19.161956474648722</v>
      </c>
      <c r="L76" s="46">
        <f t="shared" si="21"/>
        <v>1.1382673617629646</v>
      </c>
      <c r="M76" s="46">
        <f t="shared" si="22"/>
        <v>670.87053590769278</v>
      </c>
      <c r="N76" s="46">
        <f t="shared" si="23"/>
        <v>2513.7186592920993</v>
      </c>
      <c r="O76" s="46">
        <f t="shared" si="24"/>
        <v>7123.277149912632</v>
      </c>
      <c r="P76" s="46">
        <f t="shared" si="25"/>
        <v>3554.4115875055963</v>
      </c>
      <c r="Q76" s="46">
        <f t="shared" si="26"/>
        <v>25.648059843747745</v>
      </c>
      <c r="R76" s="46">
        <f t="shared" si="27"/>
        <v>2.0677401187055038</v>
      </c>
      <c r="S76" s="46">
        <f t="shared" si="28"/>
        <v>192.74436148858436</v>
      </c>
      <c r="T76" s="46">
        <f t="shared" si="29"/>
        <v>26.644885699019454</v>
      </c>
    </row>
    <row r="77" spans="1:20" s="2" customFormat="1" ht="18" customHeight="1" x14ac:dyDescent="0.25">
      <c r="A77" s="48" t="s">
        <v>121</v>
      </c>
      <c r="B77" s="48" t="s">
        <v>113</v>
      </c>
      <c r="C77" s="38" t="s">
        <v>78</v>
      </c>
      <c r="D77" s="3">
        <v>34445</v>
      </c>
      <c r="E77" s="3">
        <v>37176</v>
      </c>
      <c r="F77" s="4">
        <v>10.78</v>
      </c>
      <c r="G77" s="4">
        <v>11.64</v>
      </c>
      <c r="H77" s="51">
        <f t="shared" ref="H77:H91" si="30">G77*1.06</f>
        <v>12.338400000000002</v>
      </c>
      <c r="I77" s="46">
        <f t="shared" si="18"/>
        <v>9.5171071639681137E-3</v>
      </c>
      <c r="J77" s="46">
        <f t="shared" si="19"/>
        <v>1.7817956012534841E-2</v>
      </c>
      <c r="K77" s="46">
        <f t="shared" si="20"/>
        <v>50.692084855661619</v>
      </c>
      <c r="L77" s="46">
        <f t="shared" si="21"/>
        <v>3.0112345661183881</v>
      </c>
      <c r="M77" s="46">
        <f t="shared" si="22"/>
        <v>1774.7575086285328</v>
      </c>
      <c r="N77" s="46">
        <f t="shared" si="23"/>
        <v>6649.928453218191</v>
      </c>
      <c r="O77" s="46">
        <f t="shared" si="24"/>
        <v>18844.305914768873</v>
      </c>
      <c r="P77" s="46">
        <f t="shared" si="25"/>
        <v>9403.0342905829857</v>
      </c>
      <c r="Q77" s="46">
        <f t="shared" si="26"/>
        <v>67.850776495732674</v>
      </c>
      <c r="R77" s="46">
        <f t="shared" si="27"/>
        <v>5.4701124958481957</v>
      </c>
      <c r="S77" s="46">
        <f t="shared" si="28"/>
        <v>509.89644721070954</v>
      </c>
      <c r="T77" s="46">
        <f t="shared" si="29"/>
        <v>70.487833985587827</v>
      </c>
    </row>
    <row r="78" spans="1:20" ht="18" customHeight="1" x14ac:dyDescent="0.25">
      <c r="A78" s="48" t="s">
        <v>121</v>
      </c>
      <c r="B78" s="48" t="s">
        <v>113</v>
      </c>
      <c r="C78" s="38" t="s">
        <v>79</v>
      </c>
      <c r="D78" s="3">
        <v>61235</v>
      </c>
      <c r="E78" s="3">
        <v>71318</v>
      </c>
      <c r="F78" s="4">
        <v>7.47</v>
      </c>
      <c r="G78" s="4">
        <v>8.6999999999999993</v>
      </c>
      <c r="H78" s="51">
        <f t="shared" si="30"/>
        <v>9.2219999999999995</v>
      </c>
      <c r="I78" s="46">
        <f t="shared" si="18"/>
        <v>1.8257506152353074E-2</v>
      </c>
      <c r="J78" s="46">
        <f t="shared" si="19"/>
        <v>1.3317544442358513E-2</v>
      </c>
      <c r="K78" s="46">
        <f t="shared" si="20"/>
        <v>37.88841393850997</v>
      </c>
      <c r="L78" s="46">
        <f t="shared" si="21"/>
        <v>2.2506650107585888</v>
      </c>
      <c r="M78" s="46">
        <f t="shared" si="22"/>
        <v>1326.4940141811196</v>
      </c>
      <c r="N78" s="46">
        <f t="shared" si="23"/>
        <v>4970.3073490548322</v>
      </c>
      <c r="O78" s="46">
        <f t="shared" si="24"/>
        <v>14084.661637327248</v>
      </c>
      <c r="P78" s="46">
        <f t="shared" si="25"/>
        <v>7028.0410934769734</v>
      </c>
      <c r="Q78" s="46">
        <f t="shared" si="26"/>
        <v>50.713209236501221</v>
      </c>
      <c r="R78" s="46">
        <f t="shared" si="27"/>
        <v>4.0884861438040634</v>
      </c>
      <c r="S78" s="46">
        <f t="shared" si="28"/>
        <v>381.10816930697359</v>
      </c>
      <c r="T78" s="46">
        <f t="shared" si="29"/>
        <v>52.68420581397028</v>
      </c>
    </row>
    <row r="79" spans="1:20" s="5" customFormat="1" ht="31.5" customHeight="1" x14ac:dyDescent="0.25">
      <c r="A79" s="48" t="s">
        <v>121</v>
      </c>
      <c r="B79" s="48" t="s">
        <v>113</v>
      </c>
      <c r="C79" s="38" t="s">
        <v>80</v>
      </c>
      <c r="D79" s="3">
        <v>129370</v>
      </c>
      <c r="E79" s="3">
        <v>147828</v>
      </c>
      <c r="F79" s="4">
        <v>21.48</v>
      </c>
      <c r="G79" s="4">
        <v>24.54</v>
      </c>
      <c r="H79" s="51">
        <f t="shared" si="30"/>
        <v>26.0124</v>
      </c>
      <c r="I79" s="46">
        <f t="shared" si="18"/>
        <v>3.7844171450265716E-2</v>
      </c>
      <c r="J79" s="46">
        <f t="shared" si="19"/>
        <v>3.7564659840859528E-2</v>
      </c>
      <c r="K79" s="46">
        <f t="shared" si="20"/>
        <v>106.87145724724536</v>
      </c>
      <c r="L79" s="46">
        <f t="shared" si="21"/>
        <v>6.3484275131052605</v>
      </c>
      <c r="M79" s="46">
        <f t="shared" si="22"/>
        <v>3741.6279434488133</v>
      </c>
      <c r="N79" s="46">
        <f t="shared" si="23"/>
        <v>14019.694522506388</v>
      </c>
      <c r="O79" s="46">
        <f t="shared" si="24"/>
        <v>39728.459377012718</v>
      </c>
      <c r="P79" s="46">
        <f t="shared" si="25"/>
        <v>19823.922808497118</v>
      </c>
      <c r="Q79" s="46">
        <f t="shared" si="26"/>
        <v>143.04622467399309</v>
      </c>
      <c r="R79" s="46">
        <f t="shared" si="27"/>
        <v>11.532350571143875</v>
      </c>
      <c r="S79" s="46">
        <f t="shared" si="28"/>
        <v>1074.9878706658772</v>
      </c>
      <c r="T79" s="46">
        <f t="shared" si="29"/>
        <v>148.60579433044029</v>
      </c>
    </row>
    <row r="80" spans="1:20" s="5" customFormat="1" ht="18" customHeight="1" x14ac:dyDescent="0.25">
      <c r="A80" s="48" t="s">
        <v>121</v>
      </c>
      <c r="B80" s="48" t="s">
        <v>113</v>
      </c>
      <c r="C80" s="38" t="s">
        <v>81</v>
      </c>
      <c r="D80" s="3">
        <v>35313</v>
      </c>
      <c r="E80" s="3">
        <v>42678</v>
      </c>
      <c r="F80" s="4">
        <v>4.0599999999999996</v>
      </c>
      <c r="G80" s="4">
        <v>4.91</v>
      </c>
      <c r="H80" s="51">
        <f t="shared" si="30"/>
        <v>5.2046000000000001</v>
      </c>
      <c r="I80" s="46">
        <f t="shared" si="18"/>
        <v>1.0925626736169333E-2</v>
      </c>
      <c r="J80" s="46">
        <f t="shared" si="19"/>
        <v>7.5159934726414142E-3</v>
      </c>
      <c r="K80" s="46">
        <f t="shared" si="20"/>
        <v>21.383001429664823</v>
      </c>
      <c r="L80" s="46">
        <f t="shared" si="21"/>
        <v>1.270202896876399</v>
      </c>
      <c r="M80" s="46">
        <f t="shared" si="22"/>
        <v>748.63052984244803</v>
      </c>
      <c r="N80" s="46">
        <f t="shared" si="23"/>
        <v>2805.0815038918654</v>
      </c>
      <c r="O80" s="46">
        <f t="shared" si="24"/>
        <v>7948.9297286525052</v>
      </c>
      <c r="P80" s="46">
        <f t="shared" si="25"/>
        <v>3966.4002033301081</v>
      </c>
      <c r="Q80" s="46">
        <f t="shared" si="26"/>
        <v>28.620903143818506</v>
      </c>
      <c r="R80" s="46">
        <f t="shared" si="27"/>
        <v>2.307409996100914</v>
      </c>
      <c r="S80" s="46">
        <f t="shared" si="28"/>
        <v>215.08518520657935</v>
      </c>
      <c r="T80" s="46">
        <f t="shared" si="29"/>
        <v>29.733270177769434</v>
      </c>
    </row>
    <row r="81" spans="1:20" s="5" customFormat="1" ht="18" customHeight="1" x14ac:dyDescent="0.25">
      <c r="A81" s="48" t="s">
        <v>121</v>
      </c>
      <c r="B81" s="48" t="s">
        <v>113</v>
      </c>
      <c r="C81" s="38" t="s">
        <v>82</v>
      </c>
      <c r="D81" s="3">
        <v>34493</v>
      </c>
      <c r="E81" s="3">
        <v>38981</v>
      </c>
      <c r="F81" s="4">
        <v>4.04</v>
      </c>
      <c r="G81" s="4">
        <v>4.5599999999999996</v>
      </c>
      <c r="H81" s="51">
        <f t="shared" si="30"/>
        <v>4.8335999999999997</v>
      </c>
      <c r="I81" s="46">
        <f t="shared" si="18"/>
        <v>9.979189648123549E-3</v>
      </c>
      <c r="J81" s="46">
        <f t="shared" si="19"/>
        <v>6.9802301904775647E-3</v>
      </c>
      <c r="K81" s="46">
        <f t="shared" si="20"/>
        <v>19.858754891908671</v>
      </c>
      <c r="L81" s="46">
        <f t="shared" si="21"/>
        <v>1.1796589021907085</v>
      </c>
      <c r="M81" s="46">
        <f t="shared" si="22"/>
        <v>695.26582812251786</v>
      </c>
      <c r="N81" s="46">
        <f t="shared" si="23"/>
        <v>2605.1266105390841</v>
      </c>
      <c r="O81" s="46">
        <f t="shared" si="24"/>
        <v>7382.3054099094534</v>
      </c>
      <c r="P81" s="46">
        <f t="shared" si="25"/>
        <v>3683.6629179603442</v>
      </c>
      <c r="Q81" s="46">
        <f t="shared" si="26"/>
        <v>26.580716565338566</v>
      </c>
      <c r="R81" s="46">
        <f t="shared" si="27"/>
        <v>2.1429306684766125</v>
      </c>
      <c r="S81" s="46">
        <f t="shared" si="28"/>
        <v>199.75324736089647</v>
      </c>
      <c r="T81" s="46">
        <f t="shared" si="29"/>
        <v>27.613790633529245</v>
      </c>
    </row>
    <row r="82" spans="1:20" s="5" customFormat="1" ht="18" customHeight="1" x14ac:dyDescent="0.25">
      <c r="A82" s="48" t="s">
        <v>121</v>
      </c>
      <c r="B82" s="48" t="s">
        <v>113</v>
      </c>
      <c r="C82" s="39" t="s">
        <v>83</v>
      </c>
      <c r="D82" s="3">
        <v>1104</v>
      </c>
      <c r="E82" s="3">
        <v>1123</v>
      </c>
      <c r="F82" s="4">
        <v>0.05</v>
      </c>
      <c r="G82" s="4">
        <v>0.05</v>
      </c>
      <c r="H82" s="51">
        <f t="shared" si="30"/>
        <v>5.3000000000000005E-2</v>
      </c>
      <c r="I82" s="46">
        <f t="shared" si="18"/>
        <v>2.8748954554379686E-4</v>
      </c>
      <c r="J82" s="46">
        <f t="shared" si="19"/>
        <v>7.6537611737692609E-5</v>
      </c>
      <c r="K82" s="46">
        <f t="shared" si="20"/>
        <v>0.21774950539373547</v>
      </c>
      <c r="L82" s="46">
        <f t="shared" si="21"/>
        <v>1.293485638367005E-2</v>
      </c>
      <c r="M82" s="46">
        <f t="shared" si="22"/>
        <v>7.6235288171328719</v>
      </c>
      <c r="N82" s="46">
        <f t="shared" si="23"/>
        <v>28.564984764682947</v>
      </c>
      <c r="O82" s="46">
        <f t="shared" si="24"/>
        <v>80.946331249007173</v>
      </c>
      <c r="P82" s="46">
        <f t="shared" si="25"/>
        <v>40.391040767109047</v>
      </c>
      <c r="Q82" s="46">
        <f t="shared" si="26"/>
        <v>0.29145522549713343</v>
      </c>
      <c r="R82" s="46">
        <f t="shared" si="27"/>
        <v>2.349704680347163E-2</v>
      </c>
      <c r="S82" s="46">
        <f t="shared" si="28"/>
        <v>2.1902768350975492</v>
      </c>
      <c r="T82" s="46">
        <f t="shared" si="29"/>
        <v>0.30278279203431196</v>
      </c>
    </row>
    <row r="83" spans="1:20" s="5" customFormat="1" ht="18" customHeight="1" x14ac:dyDescent="0.25">
      <c r="A83" s="48" t="s">
        <v>121</v>
      </c>
      <c r="B83" s="48" t="s">
        <v>113</v>
      </c>
      <c r="C83" s="39" t="s">
        <v>84</v>
      </c>
      <c r="D83" s="3">
        <v>709</v>
      </c>
      <c r="E83" s="3">
        <v>2213</v>
      </c>
      <c r="F83" s="4">
        <v>0.05</v>
      </c>
      <c r="G83" s="4">
        <v>0.17</v>
      </c>
      <c r="H83" s="51">
        <f t="shared" si="30"/>
        <v>0.18020000000000003</v>
      </c>
      <c r="I83" s="46">
        <f t="shared" si="18"/>
        <v>5.6653104567090152E-4</v>
      </c>
      <c r="J83" s="46">
        <f t="shared" si="19"/>
        <v>2.6022787990815488E-4</v>
      </c>
      <c r="K83" s="46">
        <f t="shared" si="20"/>
        <v>0.74034831833870063</v>
      </c>
      <c r="L83" s="46">
        <f t="shared" si="21"/>
        <v>4.3978511704478175E-2</v>
      </c>
      <c r="M83" s="46">
        <f t="shared" si="22"/>
        <v>25.919997978251768</v>
      </c>
      <c r="N83" s="46">
        <f t="shared" si="23"/>
        <v>97.120948199922026</v>
      </c>
      <c r="O83" s="46">
        <f t="shared" si="24"/>
        <v>275.2175262466244</v>
      </c>
      <c r="P83" s="46">
        <f t="shared" si="25"/>
        <v>137.32953860817076</v>
      </c>
      <c r="Q83" s="46">
        <f t="shared" si="26"/>
        <v>0.99094776669025375</v>
      </c>
      <c r="R83" s="46">
        <f t="shared" si="27"/>
        <v>7.9889959131803551E-2</v>
      </c>
      <c r="S83" s="46">
        <f t="shared" si="28"/>
        <v>7.4469412393316681</v>
      </c>
      <c r="T83" s="46">
        <f t="shared" si="29"/>
        <v>1.0294614929166608</v>
      </c>
    </row>
    <row r="84" spans="1:20" s="5" customFormat="1" ht="18" customHeight="1" x14ac:dyDescent="0.25">
      <c r="A84" s="48" t="s">
        <v>121</v>
      </c>
      <c r="B84" s="48" t="s">
        <v>113</v>
      </c>
      <c r="C84" s="38" t="s">
        <v>85</v>
      </c>
      <c r="D84" s="3">
        <v>15302</v>
      </c>
      <c r="E84" s="3">
        <v>19264</v>
      </c>
      <c r="F84" s="4">
        <v>2.37</v>
      </c>
      <c r="G84" s="4">
        <v>2.99</v>
      </c>
      <c r="H84" s="51">
        <f t="shared" si="30"/>
        <v>3.1694000000000004</v>
      </c>
      <c r="I84" s="46">
        <f t="shared" si="18"/>
        <v>4.9316105123381141E-3</v>
      </c>
      <c r="J84" s="46">
        <f t="shared" si="19"/>
        <v>4.576949181914018E-3</v>
      </c>
      <c r="K84" s="46">
        <f t="shared" si="20"/>
        <v>13.021420422545381</v>
      </c>
      <c r="L84" s="46">
        <f t="shared" si="21"/>
        <v>0.77350441174346907</v>
      </c>
      <c r="M84" s="46">
        <f t="shared" si="22"/>
        <v>455.88702326454575</v>
      </c>
      <c r="N84" s="46">
        <f t="shared" si="23"/>
        <v>1708.1860889280401</v>
      </c>
      <c r="O84" s="46">
        <f t="shared" si="24"/>
        <v>4840.5906086906289</v>
      </c>
      <c r="P84" s="46">
        <f t="shared" si="25"/>
        <v>2415.384237873121</v>
      </c>
      <c r="Q84" s="46">
        <f t="shared" si="26"/>
        <v>17.429022484728581</v>
      </c>
      <c r="R84" s="46">
        <f t="shared" si="27"/>
        <v>1.4051233988476035</v>
      </c>
      <c r="S84" s="46">
        <f t="shared" si="28"/>
        <v>130.97855473883345</v>
      </c>
      <c r="T84" s="46">
        <f t="shared" si="29"/>
        <v>18.106410963651854</v>
      </c>
    </row>
    <row r="85" spans="1:20" s="5" customFormat="1" ht="18" customHeight="1" x14ac:dyDescent="0.25">
      <c r="A85" s="48" t="s">
        <v>121</v>
      </c>
      <c r="B85" s="48" t="s">
        <v>113</v>
      </c>
      <c r="C85" s="38" t="s">
        <v>86</v>
      </c>
      <c r="D85" s="3">
        <v>15350</v>
      </c>
      <c r="E85" s="3">
        <v>18624</v>
      </c>
      <c r="F85" s="4">
        <v>3.68</v>
      </c>
      <c r="G85" s="4">
        <v>4.47</v>
      </c>
      <c r="H85" s="51">
        <f t="shared" si="30"/>
        <v>4.7382</v>
      </c>
      <c r="I85" s="46">
        <f t="shared" si="18"/>
        <v>4.7677696315295394E-3</v>
      </c>
      <c r="J85" s="46">
        <f t="shared" si="19"/>
        <v>6.8424624893497184E-3</v>
      </c>
      <c r="K85" s="46">
        <f t="shared" si="20"/>
        <v>19.466805782199948</v>
      </c>
      <c r="L85" s="46">
        <f t="shared" si="21"/>
        <v>1.1563761607001024</v>
      </c>
      <c r="M85" s="46">
        <f t="shared" si="22"/>
        <v>681.54347625167873</v>
      </c>
      <c r="N85" s="46">
        <f t="shared" si="23"/>
        <v>2553.7096379626551</v>
      </c>
      <c r="O85" s="46">
        <f t="shared" si="24"/>
        <v>7236.6020136612406</v>
      </c>
      <c r="P85" s="46">
        <f t="shared" si="25"/>
        <v>3610.9590445795484</v>
      </c>
      <c r="Q85" s="46">
        <f t="shared" si="26"/>
        <v>26.056097159443727</v>
      </c>
      <c r="R85" s="46">
        <f t="shared" si="27"/>
        <v>2.1006359842303635</v>
      </c>
      <c r="S85" s="46">
        <f t="shared" si="28"/>
        <v>195.8107490577209</v>
      </c>
      <c r="T85" s="46">
        <f t="shared" si="29"/>
        <v>27.068781607867486</v>
      </c>
    </row>
    <row r="86" spans="1:20" s="5" customFormat="1" ht="18" customHeight="1" x14ac:dyDescent="0.25">
      <c r="A86" s="48" t="s">
        <v>121</v>
      </c>
      <c r="B86" s="48" t="s">
        <v>113</v>
      </c>
      <c r="C86" s="38" t="s">
        <v>87</v>
      </c>
      <c r="D86" s="3">
        <v>46793</v>
      </c>
      <c r="E86" s="3">
        <v>49758</v>
      </c>
      <c r="F86" s="4">
        <v>4.59</v>
      </c>
      <c r="G86" s="4">
        <v>4.88</v>
      </c>
      <c r="H86" s="51">
        <f t="shared" si="30"/>
        <v>5.1728000000000005</v>
      </c>
      <c r="I86" s="46">
        <f t="shared" si="18"/>
        <v>1.2738116480114197E-2</v>
      </c>
      <c r="J86" s="46">
        <f t="shared" si="19"/>
        <v>7.4700709055987987E-3</v>
      </c>
      <c r="K86" s="46">
        <f t="shared" si="20"/>
        <v>21.252351726428582</v>
      </c>
      <c r="L86" s="46">
        <f t="shared" si="21"/>
        <v>1.262441983046197</v>
      </c>
      <c r="M86" s="46">
        <f t="shared" si="22"/>
        <v>744.05641255216835</v>
      </c>
      <c r="N86" s="46">
        <f t="shared" si="23"/>
        <v>2787.9425130330555</v>
      </c>
      <c r="O86" s="46">
        <f t="shared" si="24"/>
        <v>7900.3619299031006</v>
      </c>
      <c r="P86" s="46">
        <f t="shared" si="25"/>
        <v>3942.1655788698426</v>
      </c>
      <c r="Q86" s="46">
        <f t="shared" si="26"/>
        <v>28.446030008520225</v>
      </c>
      <c r="R86" s="46">
        <f t="shared" si="27"/>
        <v>2.2933117680188313</v>
      </c>
      <c r="S86" s="46">
        <f t="shared" si="28"/>
        <v>213.77101910552082</v>
      </c>
      <c r="T86" s="46">
        <f t="shared" si="29"/>
        <v>29.551600502548848</v>
      </c>
    </row>
    <row r="87" spans="1:20" s="5" customFormat="1" ht="18" customHeight="1" x14ac:dyDescent="0.25">
      <c r="A87" s="48" t="s">
        <v>121</v>
      </c>
      <c r="B87" s="48" t="s">
        <v>113</v>
      </c>
      <c r="C87" s="38" t="s">
        <v>88</v>
      </c>
      <c r="D87" s="3">
        <v>486</v>
      </c>
      <c r="E87" s="3">
        <v>519</v>
      </c>
      <c r="F87" s="4">
        <v>0.06</v>
      </c>
      <c r="G87" s="4">
        <v>7.0000000000000007E-2</v>
      </c>
      <c r="H87" s="51">
        <f t="shared" si="30"/>
        <v>7.4200000000000016E-2</v>
      </c>
      <c r="I87" s="46">
        <f t="shared" si="18"/>
        <v>1.3286471428070398E-4</v>
      </c>
      <c r="J87" s="46">
        <f t="shared" si="19"/>
        <v>1.0715265643276967E-4</v>
      </c>
      <c r="K87" s="46">
        <f t="shared" si="20"/>
        <v>0.30484930755122969</v>
      </c>
      <c r="L87" s="46">
        <f t="shared" si="21"/>
        <v>1.8108798937138074E-2</v>
      </c>
      <c r="M87" s="46">
        <f t="shared" si="22"/>
        <v>10.672940343986022</v>
      </c>
      <c r="N87" s="46">
        <f t="shared" si="23"/>
        <v>39.990978670556132</v>
      </c>
      <c r="O87" s="46">
        <f t="shared" si="24"/>
        <v>113.32486374861007</v>
      </c>
      <c r="P87" s="46">
        <f t="shared" si="25"/>
        <v>56.547457073952671</v>
      </c>
      <c r="Q87" s="46">
        <f t="shared" si="26"/>
        <v>0.40803731569598689</v>
      </c>
      <c r="R87" s="46">
        <f t="shared" si="27"/>
        <v>3.289586552486029E-2</v>
      </c>
      <c r="S87" s="46">
        <f t="shared" si="28"/>
        <v>3.0663875691365696</v>
      </c>
      <c r="T87" s="46">
        <f t="shared" si="29"/>
        <v>0.4238959088480368</v>
      </c>
    </row>
    <row r="88" spans="1:20" s="5" customFormat="1" ht="18" customHeight="1" x14ac:dyDescent="0.25">
      <c r="A88" s="48" t="s">
        <v>121</v>
      </c>
      <c r="B88" s="48" t="s">
        <v>113</v>
      </c>
      <c r="C88" s="38" t="s">
        <v>89</v>
      </c>
      <c r="D88" s="3">
        <v>3252</v>
      </c>
      <c r="E88" s="3">
        <v>3447</v>
      </c>
      <c r="F88" s="4">
        <v>0.3</v>
      </c>
      <c r="G88" s="4">
        <v>0.32</v>
      </c>
      <c r="H88" s="51">
        <f t="shared" si="30"/>
        <v>0.3392</v>
      </c>
      <c r="I88" s="46">
        <f t="shared" si="18"/>
        <v>8.8243674397993561E-4</v>
      </c>
      <c r="J88" s="46">
        <f t="shared" si="19"/>
        <v>4.898407151212327E-4</v>
      </c>
      <c r="K88" s="46">
        <f t="shared" si="20"/>
        <v>1.393596834519907</v>
      </c>
      <c r="L88" s="46">
        <f t="shared" si="21"/>
        <v>8.2783080855488328E-2</v>
      </c>
      <c r="M88" s="46">
        <f t="shared" si="22"/>
        <v>48.79058442965038</v>
      </c>
      <c r="N88" s="46">
        <f t="shared" si="23"/>
        <v>182.81590249397087</v>
      </c>
      <c r="O88" s="46">
        <f t="shared" si="24"/>
        <v>518.05651999364591</v>
      </c>
      <c r="P88" s="46">
        <f t="shared" si="25"/>
        <v>258.50266090949788</v>
      </c>
      <c r="Q88" s="46">
        <f t="shared" si="26"/>
        <v>1.865313443181654</v>
      </c>
      <c r="R88" s="46">
        <f t="shared" si="27"/>
        <v>0.15038109954221843</v>
      </c>
      <c r="S88" s="46">
        <f t="shared" si="28"/>
        <v>14.017771744624316</v>
      </c>
      <c r="T88" s="46">
        <f t="shared" si="29"/>
        <v>1.9378098690195966</v>
      </c>
    </row>
    <row r="89" spans="1:20" s="5" customFormat="1" ht="18" customHeight="1" x14ac:dyDescent="0.25">
      <c r="A89" s="48" t="s">
        <v>121</v>
      </c>
      <c r="B89" s="48" t="s">
        <v>113</v>
      </c>
      <c r="C89" s="38" t="s">
        <v>90</v>
      </c>
      <c r="D89" s="3">
        <v>842</v>
      </c>
      <c r="E89" s="3">
        <v>951</v>
      </c>
      <c r="F89" s="4">
        <v>0.08</v>
      </c>
      <c r="G89" s="4">
        <v>0.09</v>
      </c>
      <c r="H89" s="51">
        <f t="shared" si="30"/>
        <v>9.5399999999999999E-2</v>
      </c>
      <c r="I89" s="46">
        <f t="shared" si="18"/>
        <v>2.4345730882649225E-4</v>
      </c>
      <c r="J89" s="46">
        <f t="shared" si="19"/>
        <v>1.3776770112784668E-4</v>
      </c>
      <c r="K89" s="46">
        <f t="shared" si="20"/>
        <v>0.39194910970872382</v>
      </c>
      <c r="L89" s="46">
        <f t="shared" si="21"/>
        <v>2.328274149060609E-2</v>
      </c>
      <c r="M89" s="46">
        <f t="shared" si="22"/>
        <v>13.722351870839169</v>
      </c>
      <c r="N89" s="46">
        <f t="shared" si="23"/>
        <v>51.416972576429302</v>
      </c>
      <c r="O89" s="46">
        <f t="shared" si="24"/>
        <v>145.7033962482129</v>
      </c>
      <c r="P89" s="46">
        <f t="shared" si="25"/>
        <v>72.703873380796267</v>
      </c>
      <c r="Q89" s="46">
        <f t="shared" si="26"/>
        <v>0.52461940589484013</v>
      </c>
      <c r="R89" s="46">
        <f t="shared" si="27"/>
        <v>4.229468424624893E-2</v>
      </c>
      <c r="S89" s="46">
        <f t="shared" si="28"/>
        <v>3.9424983031755887</v>
      </c>
      <c r="T89" s="46">
        <f t="shared" si="29"/>
        <v>0.54500902566176146</v>
      </c>
    </row>
    <row r="90" spans="1:20" s="5" customFormat="1" x14ac:dyDescent="0.25">
      <c r="A90" s="48" t="s">
        <v>121</v>
      </c>
      <c r="B90" s="48" t="s">
        <v>113</v>
      </c>
      <c r="C90" s="38" t="s">
        <v>91</v>
      </c>
      <c r="D90" s="3">
        <v>4587</v>
      </c>
      <c r="E90" s="3">
        <v>5332</v>
      </c>
      <c r="F90" s="4">
        <v>0.73</v>
      </c>
      <c r="G90" s="4">
        <v>0.85</v>
      </c>
      <c r="H90" s="51">
        <f t="shared" si="30"/>
        <v>0.90100000000000002</v>
      </c>
      <c r="I90" s="46">
        <f t="shared" si="18"/>
        <v>1.3649993382364423E-3</v>
      </c>
      <c r="J90" s="46">
        <f t="shared" si="19"/>
        <v>1.3011393995407744E-3</v>
      </c>
      <c r="K90" s="46">
        <f t="shared" si="20"/>
        <v>3.7017415916935033</v>
      </c>
      <c r="L90" s="46">
        <f t="shared" si="21"/>
        <v>0.21989255852239087</v>
      </c>
      <c r="M90" s="46">
        <f t="shared" si="22"/>
        <v>129.59998989125884</v>
      </c>
      <c r="N90" s="46">
        <f t="shared" si="23"/>
        <v>485.6047409996101</v>
      </c>
      <c r="O90" s="46">
        <f t="shared" si="24"/>
        <v>1376.087631233122</v>
      </c>
      <c r="P90" s="46">
        <f t="shared" si="25"/>
        <v>686.64769304085382</v>
      </c>
      <c r="Q90" s="46">
        <f t="shared" si="26"/>
        <v>4.9547388334512688</v>
      </c>
      <c r="R90" s="46">
        <f t="shared" si="27"/>
        <v>0.39944979565901773</v>
      </c>
      <c r="S90" s="46">
        <f t="shared" si="28"/>
        <v>37.234706196658337</v>
      </c>
      <c r="T90" s="46">
        <f t="shared" si="29"/>
        <v>5.147307464583303</v>
      </c>
    </row>
    <row r="91" spans="1:20" s="5" customFormat="1" ht="18" customHeight="1" x14ac:dyDescent="0.25">
      <c r="A91" s="48" t="s">
        <v>121</v>
      </c>
      <c r="B91" s="48" t="s">
        <v>113</v>
      </c>
      <c r="C91" s="38" t="s">
        <v>92</v>
      </c>
      <c r="D91" s="3">
        <v>49170</v>
      </c>
      <c r="E91" s="3">
        <v>54121</v>
      </c>
      <c r="F91" s="4">
        <v>5.26</v>
      </c>
      <c r="G91" s="4">
        <v>5.79</v>
      </c>
      <c r="H91" s="51">
        <f t="shared" si="30"/>
        <v>6.1374000000000004</v>
      </c>
      <c r="I91" s="46">
        <f t="shared" si="18"/>
        <v>1.3855050484751406E-2</v>
      </c>
      <c r="J91" s="46">
        <f t="shared" si="19"/>
        <v>8.863055439224804E-3</v>
      </c>
      <c r="K91" s="46">
        <f t="shared" si="20"/>
        <v>25.215392724594569</v>
      </c>
      <c r="L91" s="46">
        <f t="shared" si="21"/>
        <v>1.4978563692289919</v>
      </c>
      <c r="M91" s="46">
        <f t="shared" si="22"/>
        <v>882.80463702398663</v>
      </c>
      <c r="N91" s="46">
        <f t="shared" si="23"/>
        <v>3307.8252357502852</v>
      </c>
      <c r="O91" s="46">
        <f t="shared" si="24"/>
        <v>9373.5851586350309</v>
      </c>
      <c r="P91" s="46">
        <f t="shared" si="25"/>
        <v>4677.282520831227</v>
      </c>
      <c r="Q91" s="46">
        <f t="shared" si="26"/>
        <v>33.750515112568053</v>
      </c>
      <c r="R91" s="46">
        <f t="shared" si="27"/>
        <v>2.7209580198420147</v>
      </c>
      <c r="S91" s="46">
        <f t="shared" si="28"/>
        <v>253.63405750429621</v>
      </c>
      <c r="T91" s="46">
        <f t="shared" si="29"/>
        <v>35.062247317573323</v>
      </c>
    </row>
    <row r="92" spans="1:20" s="5" customFormat="1" ht="15.75" thickBot="1" x14ac:dyDescent="0.3">
      <c r="A92" s="31"/>
      <c r="B92" s="31"/>
      <c r="C92" s="15"/>
      <c r="D92" s="29"/>
      <c r="E92" s="16"/>
      <c r="F92" s="17"/>
      <c r="G92" s="30"/>
      <c r="H92" s="52"/>
      <c r="I92" s="53"/>
      <c r="J92" s="53"/>
      <c r="K92" s="53"/>
      <c r="L92" s="53"/>
      <c r="M92" s="53"/>
      <c r="N92" s="53"/>
      <c r="O92" s="53"/>
      <c r="P92" s="53"/>
      <c r="Q92" s="53"/>
      <c r="R92" s="53"/>
      <c r="S92" s="53"/>
      <c r="T92" s="53"/>
    </row>
    <row r="93" spans="1:20" s="5" customFormat="1" ht="18" customHeight="1" thickBot="1" x14ac:dyDescent="0.3">
      <c r="A93" s="31"/>
      <c r="B93" s="31"/>
      <c r="C93" s="18" t="s">
        <v>93</v>
      </c>
      <c r="D93" s="19">
        <f>SUM(D3:D91)-D23-D31</f>
        <v>2846407</v>
      </c>
      <c r="E93" s="19">
        <f t="shared" ref="E93:T93" si="31">SUM(E3:E91)-E23-E31</f>
        <v>3906225</v>
      </c>
      <c r="F93" s="56">
        <f t="shared" si="31"/>
        <v>476.35999999999973</v>
      </c>
      <c r="G93" s="56">
        <f t="shared" si="31"/>
        <v>653.27000000000021</v>
      </c>
      <c r="H93" s="56">
        <f t="shared" si="31"/>
        <v>692.46619999999984</v>
      </c>
      <c r="I93" s="56">
        <f t="shared" si="31"/>
        <v>0.99999897599449417</v>
      </c>
      <c r="J93" s="56">
        <f t="shared" si="31"/>
        <v>0.99999451239764947</v>
      </c>
      <c r="K93" s="56">
        <f t="shared" si="31"/>
        <v>2844.984387771311</v>
      </c>
      <c r="L93" s="56">
        <f t="shared" si="31"/>
        <v>168.99907259520265</v>
      </c>
      <c r="M93" s="56">
        <f t="shared" si="31"/>
        <v>99604.45340736791</v>
      </c>
      <c r="N93" s="56">
        <f t="shared" si="31"/>
        <v>373212.95194448868</v>
      </c>
      <c r="O93" s="56">
        <f t="shared" si="31"/>
        <v>1057596.1963007781</v>
      </c>
      <c r="P93" s="56">
        <f t="shared" si="31"/>
        <v>527725.10403858614</v>
      </c>
      <c r="Q93" s="56">
        <f t="shared" si="31"/>
        <v>3807.9791032102466</v>
      </c>
      <c r="R93" s="56">
        <f t="shared" si="31"/>
        <v>306.99831530607798</v>
      </c>
      <c r="S93" s="56">
        <f t="shared" si="31"/>
        <v>28616.842961283546</v>
      </c>
      <c r="T93" s="56">
        <f t="shared" si="31"/>
        <v>3955.9782910451017</v>
      </c>
    </row>
    <row r="94" spans="1:20" s="21" customFormat="1" ht="18" customHeight="1" x14ac:dyDescent="0.25">
      <c r="C94" s="20" t="s">
        <v>94</v>
      </c>
      <c r="D94" s="1"/>
      <c r="E94" s="1"/>
      <c r="F94" s="1"/>
      <c r="G94" s="1"/>
    </row>
    <row r="95" spans="1:20" ht="29.25" customHeight="1" x14ac:dyDescent="0.25">
      <c r="C95" s="81" t="s">
        <v>95</v>
      </c>
      <c r="D95" s="81"/>
      <c r="E95" s="81"/>
      <c r="F95" s="81"/>
      <c r="G95" s="81"/>
    </row>
    <row r="96" spans="1:20" ht="28.5" customHeight="1" x14ac:dyDescent="0.25">
      <c r="C96" s="79" t="s">
        <v>96</v>
      </c>
      <c r="D96" s="79"/>
      <c r="E96" s="79"/>
      <c r="F96" s="79"/>
      <c r="G96" s="79"/>
      <c r="H96" s="22"/>
      <c r="I96" s="22"/>
      <c r="J96" s="22"/>
    </row>
    <row r="97" spans="3:10" x14ac:dyDescent="0.25">
      <c r="C97" s="23" t="s">
        <v>97</v>
      </c>
      <c r="D97"/>
      <c r="E97"/>
      <c r="F97"/>
      <c r="G97"/>
      <c r="H97"/>
      <c r="I97"/>
      <c r="J97"/>
    </row>
    <row r="98" spans="3:10" x14ac:dyDescent="0.25">
      <c r="C98" s="23" t="s">
        <v>98</v>
      </c>
      <c r="D98"/>
      <c r="E98"/>
      <c r="F98"/>
      <c r="G98"/>
      <c r="H98"/>
      <c r="I98"/>
      <c r="J98"/>
    </row>
    <row r="99" spans="3:10" x14ac:dyDescent="0.25">
      <c r="C99" s="23" t="s">
        <v>99</v>
      </c>
      <c r="D99"/>
      <c r="E99"/>
      <c r="F99"/>
      <c r="G99"/>
      <c r="H99"/>
      <c r="I99"/>
      <c r="J99"/>
    </row>
    <row r="100" spans="3:10" x14ac:dyDescent="0.25">
      <c r="C100" s="23" t="s">
        <v>100</v>
      </c>
      <c r="D100"/>
      <c r="E100"/>
      <c r="F100"/>
      <c r="G100"/>
      <c r="H100"/>
      <c r="I100"/>
      <c r="J100"/>
    </row>
    <row r="101" spans="3:10" x14ac:dyDescent="0.25">
      <c r="C101" s="20" t="s">
        <v>101</v>
      </c>
      <c r="H101"/>
      <c r="I101"/>
      <c r="J101"/>
    </row>
    <row r="102" spans="3:10" ht="29.25" customHeight="1" x14ac:dyDescent="0.25">
      <c r="C102" s="79" t="s">
        <v>102</v>
      </c>
      <c r="D102" s="80"/>
      <c r="E102" s="80"/>
      <c r="F102" s="80"/>
      <c r="G102" s="80"/>
    </row>
    <row r="103" spans="3:10" ht="15" customHeight="1" x14ac:dyDescent="0.25">
      <c r="C103" s="20" t="s">
        <v>103</v>
      </c>
      <c r="D103" s="24"/>
      <c r="E103" s="24"/>
      <c r="F103" s="24"/>
      <c r="G103" s="24"/>
    </row>
    <row r="104" spans="3:10" ht="15" customHeight="1" x14ac:dyDescent="0.25">
      <c r="C104" s="25" t="s">
        <v>104</v>
      </c>
      <c r="D104" s="24"/>
      <c r="E104" s="24"/>
      <c r="F104" s="24"/>
      <c r="G104" s="24"/>
    </row>
    <row r="105" spans="3:10" s="27" customFormat="1" ht="18" customHeight="1" x14ac:dyDescent="0.25">
      <c r="C105" s="26" t="s">
        <v>105</v>
      </c>
      <c r="D105" s="1"/>
      <c r="E105" s="1"/>
      <c r="F105" s="1"/>
      <c r="G105" s="1"/>
    </row>
    <row r="106" spans="3:10" s="27" customFormat="1" ht="28.5" customHeight="1" x14ac:dyDescent="0.25">
      <c r="C106" s="79" t="s">
        <v>106</v>
      </c>
      <c r="D106" s="80"/>
      <c r="E106" s="80"/>
      <c r="F106" s="80"/>
      <c r="G106" s="80"/>
    </row>
    <row r="107" spans="3:10" x14ac:dyDescent="0.25">
      <c r="C107" s="22" t="s">
        <v>107</v>
      </c>
    </row>
    <row r="108" spans="3:10" x14ac:dyDescent="0.25">
      <c r="C108" s="22" t="s">
        <v>108</v>
      </c>
    </row>
    <row r="109" spans="3:10" x14ac:dyDescent="0.25">
      <c r="C109" s="22" t="s">
        <v>109</v>
      </c>
    </row>
    <row r="110" spans="3:10" x14ac:dyDescent="0.25">
      <c r="C110" s="22" t="s">
        <v>110</v>
      </c>
    </row>
    <row r="113" spans="3:3" x14ac:dyDescent="0.25">
      <c r="C113" s="1" t="s">
        <v>124</v>
      </c>
    </row>
  </sheetData>
  <mergeCells count="9">
    <mergeCell ref="A1:A2"/>
    <mergeCell ref="B1:B2"/>
    <mergeCell ref="C96:G96"/>
    <mergeCell ref="C102:G102"/>
    <mergeCell ref="C106:G106"/>
    <mergeCell ref="C95:G95"/>
    <mergeCell ref="C1:C2"/>
    <mergeCell ref="D1:E1"/>
    <mergeCell ref="F1:G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workbookViewId="0">
      <selection activeCell="D2" sqref="D2"/>
    </sheetView>
  </sheetViews>
  <sheetFormatPr defaultRowHeight="15" x14ac:dyDescent="0.25"/>
  <cols>
    <col min="1" max="1" width="9.42578125" bestFit="1" customWidth="1"/>
    <col min="2" max="2" width="11" bestFit="1" customWidth="1"/>
    <col min="3" max="3" width="57.28515625" customWidth="1"/>
    <col min="4" max="4" width="11.5703125" bestFit="1" customWidth="1"/>
    <col min="5" max="5" width="10.5703125" bestFit="1" customWidth="1"/>
    <col min="6" max="6" width="12.5703125" bestFit="1" customWidth="1"/>
    <col min="7" max="7" width="13.7109375" bestFit="1" customWidth="1"/>
    <col min="8" max="8" width="14.7109375" bestFit="1" customWidth="1"/>
    <col min="9" max="9" width="13.7109375" bestFit="1" customWidth="1"/>
    <col min="10" max="10" width="11.5703125" bestFit="1" customWidth="1"/>
    <col min="11" max="11" width="10.5703125" bestFit="1" customWidth="1"/>
    <col min="12" max="12" width="12.5703125" bestFit="1" customWidth="1"/>
    <col min="13" max="13" width="11.5703125" bestFit="1" customWidth="1"/>
  </cols>
  <sheetData>
    <row r="1" spans="1:13" ht="126" customHeight="1" x14ac:dyDescent="0.25">
      <c r="A1" s="59" t="s">
        <v>111</v>
      </c>
      <c r="B1" s="59" t="s">
        <v>114</v>
      </c>
      <c r="C1" s="59" t="s">
        <v>0</v>
      </c>
      <c r="D1" s="61" t="s">
        <v>125</v>
      </c>
      <c r="E1" s="61" t="s">
        <v>126</v>
      </c>
      <c r="F1" s="61" t="s">
        <v>127</v>
      </c>
      <c r="G1" s="61" t="s">
        <v>128</v>
      </c>
      <c r="H1" s="61" t="s">
        <v>129</v>
      </c>
      <c r="I1" s="61" t="s">
        <v>130</v>
      </c>
      <c r="J1" s="61" t="s">
        <v>131</v>
      </c>
      <c r="K1" s="61" t="s">
        <v>132</v>
      </c>
      <c r="L1" s="61" t="s">
        <v>133</v>
      </c>
      <c r="M1" s="61" t="s">
        <v>134</v>
      </c>
    </row>
    <row r="2" spans="1:13" x14ac:dyDescent="0.25">
      <c r="A2" s="59" t="s">
        <v>112</v>
      </c>
      <c r="B2" s="59" t="s">
        <v>113</v>
      </c>
      <c r="C2" s="59" t="s">
        <v>4</v>
      </c>
      <c r="D2" s="60">
        <v>134.0901454214623</v>
      </c>
      <c r="E2" s="60">
        <v>7.9652845610640171</v>
      </c>
      <c r="F2" s="60">
        <v>4694.5690455904223</v>
      </c>
      <c r="G2" s="60">
        <v>17590.317618091758</v>
      </c>
      <c r="H2" s="60">
        <v>49846.750783138617</v>
      </c>
      <c r="I2" s="60">
        <v>24872.80290438575</v>
      </c>
      <c r="J2" s="60">
        <v>179.47812786113477</v>
      </c>
      <c r="K2" s="60">
        <v>14.46948142157783</v>
      </c>
      <c r="L2" s="60">
        <v>1348.7724750530708</v>
      </c>
      <c r="M2" s="60">
        <v>186.45364333472929</v>
      </c>
    </row>
    <row r="3" spans="1:13" x14ac:dyDescent="0.25">
      <c r="A3" s="59" t="s">
        <v>115</v>
      </c>
      <c r="B3" s="59" t="s">
        <v>113</v>
      </c>
      <c r="C3" s="59" t="s">
        <v>5</v>
      </c>
      <c r="D3" s="60">
        <v>60.926311609167186</v>
      </c>
      <c r="E3" s="60">
        <v>3.6191728161508805</v>
      </c>
      <c r="F3" s="60">
        <v>2133.0633630337779</v>
      </c>
      <c r="G3" s="60">
        <v>7992.4827371582887</v>
      </c>
      <c r="H3" s="60">
        <v>22648.783483472209</v>
      </c>
      <c r="I3" s="60">
        <v>11301.413206637111</v>
      </c>
      <c r="J3" s="60">
        <v>81.549172094097941</v>
      </c>
      <c r="K3" s="60">
        <v>6.5744736956113625</v>
      </c>
      <c r="L3" s="60">
        <v>612.8394584602944</v>
      </c>
      <c r="M3" s="60">
        <v>84.718625211200489</v>
      </c>
    </row>
    <row r="4" spans="1:13" x14ac:dyDescent="0.25">
      <c r="A4" s="59" t="s">
        <v>115</v>
      </c>
      <c r="B4" s="59" t="s">
        <v>113</v>
      </c>
      <c r="C4" s="59" t="s">
        <v>6</v>
      </c>
      <c r="D4" s="60">
        <v>12.847220818230394</v>
      </c>
      <c r="E4" s="60">
        <v>0.76315652663653299</v>
      </c>
      <c r="F4" s="60">
        <v>449.78820021083948</v>
      </c>
      <c r="G4" s="60">
        <v>1685.3341011162938</v>
      </c>
      <c r="H4" s="60">
        <v>4775.833543691424</v>
      </c>
      <c r="I4" s="60">
        <v>2383.071405259434</v>
      </c>
      <c r="J4" s="60">
        <v>17.195858304330873</v>
      </c>
      <c r="K4" s="60">
        <v>1.3863257614048263</v>
      </c>
      <c r="L4" s="60">
        <v>129.22633327075542</v>
      </c>
      <c r="M4" s="60">
        <v>17.864184730024405</v>
      </c>
    </row>
    <row r="5" spans="1:13" x14ac:dyDescent="0.25">
      <c r="A5" s="59" t="s">
        <v>115</v>
      </c>
      <c r="B5" s="59" t="s">
        <v>113</v>
      </c>
      <c r="C5" s="59" t="s">
        <v>7</v>
      </c>
      <c r="D5" s="60">
        <v>4.3114402067959627</v>
      </c>
      <c r="E5" s="60">
        <v>0.25611015639666701</v>
      </c>
      <c r="F5" s="60">
        <v>150.94587057923087</v>
      </c>
      <c r="G5" s="60">
        <v>565.58669834072236</v>
      </c>
      <c r="H5" s="60">
        <v>1602.7373587303423</v>
      </c>
      <c r="I5" s="60">
        <v>799.74260718875917</v>
      </c>
      <c r="J5" s="60">
        <v>5.7708134648432425</v>
      </c>
      <c r="K5" s="60">
        <v>0.46524152670873831</v>
      </c>
      <c r="L5" s="60">
        <v>43.367481334931483</v>
      </c>
      <c r="M5" s="60">
        <v>5.9950992822793774</v>
      </c>
    </row>
    <row r="6" spans="1:13" x14ac:dyDescent="0.25">
      <c r="A6" s="59" t="s">
        <v>115</v>
      </c>
      <c r="B6" s="59" t="s">
        <v>113</v>
      </c>
      <c r="C6" s="59" t="s">
        <v>8</v>
      </c>
      <c r="D6" s="60">
        <v>30.528480656201715</v>
      </c>
      <c r="E6" s="60">
        <v>1.8134668649905412</v>
      </c>
      <c r="F6" s="60">
        <v>1068.8187401620287</v>
      </c>
      <c r="G6" s="60">
        <v>4004.8108640085493</v>
      </c>
      <c r="H6" s="60">
        <v>11348.675641110807</v>
      </c>
      <c r="I6" s="60">
        <v>5662.8239155486881</v>
      </c>
      <c r="J6" s="60">
        <v>40.862022614698112</v>
      </c>
      <c r="K6" s="60">
        <v>3.2942859618467226</v>
      </c>
      <c r="L6" s="60">
        <v>307.07681228067645</v>
      </c>
      <c r="M6" s="60">
        <v>42.45014744321054</v>
      </c>
    </row>
    <row r="7" spans="1:13" x14ac:dyDescent="0.25">
      <c r="A7" s="59" t="s">
        <v>115</v>
      </c>
      <c r="B7" s="59" t="s">
        <v>113</v>
      </c>
      <c r="C7" s="59" t="s">
        <v>9</v>
      </c>
      <c r="D7" s="60">
        <v>0.17419960431498838</v>
      </c>
      <c r="E7" s="60">
        <v>1.0347885106936041E-2</v>
      </c>
      <c r="F7" s="60">
        <v>6.0988230537062975</v>
      </c>
      <c r="G7" s="60">
        <v>22.851987811746358</v>
      </c>
      <c r="H7" s="60">
        <v>64.757064999205738</v>
      </c>
      <c r="I7" s="60">
        <v>32.312832613687235</v>
      </c>
      <c r="J7" s="60">
        <v>0.23316418039770676</v>
      </c>
      <c r="K7" s="60">
        <v>1.8797637442777303E-2</v>
      </c>
      <c r="L7" s="60">
        <v>1.7522214680780395</v>
      </c>
      <c r="M7" s="60">
        <v>0.24222623362744958</v>
      </c>
    </row>
    <row r="8" spans="1:13" x14ac:dyDescent="0.25">
      <c r="A8" s="59" t="s">
        <v>115</v>
      </c>
      <c r="B8" s="59" t="s">
        <v>113</v>
      </c>
      <c r="C8" s="59" t="s">
        <v>10</v>
      </c>
      <c r="D8" s="60">
        <v>3.1791427787485382</v>
      </c>
      <c r="E8" s="60">
        <v>0.18884890320158276</v>
      </c>
      <c r="F8" s="60">
        <v>111.30352073013994</v>
      </c>
      <c r="G8" s="60">
        <v>417.04877756437105</v>
      </c>
      <c r="H8" s="60">
        <v>1181.8164362355049</v>
      </c>
      <c r="I8" s="60">
        <v>589.70919519979213</v>
      </c>
      <c r="J8" s="60">
        <v>4.2552462922581489</v>
      </c>
      <c r="K8" s="60">
        <v>0.34305688333068585</v>
      </c>
      <c r="L8" s="60">
        <v>31.978041792424222</v>
      </c>
      <c r="M8" s="60">
        <v>4.4206287637009547</v>
      </c>
    </row>
    <row r="9" spans="1:13" x14ac:dyDescent="0.25">
      <c r="A9" s="59" t="s">
        <v>115</v>
      </c>
      <c r="B9" s="59" t="s">
        <v>113</v>
      </c>
      <c r="C9" s="59" t="s">
        <v>11</v>
      </c>
      <c r="D9" s="60">
        <v>73.773532427397583</v>
      </c>
      <c r="E9" s="60">
        <v>4.3823293427874139</v>
      </c>
      <c r="F9" s="60">
        <v>2582.8515632446174</v>
      </c>
      <c r="G9" s="60">
        <v>9677.8168382745826</v>
      </c>
      <c r="H9" s="60">
        <v>27424.617027163633</v>
      </c>
      <c r="I9" s="60">
        <v>13684.484611896545</v>
      </c>
      <c r="J9" s="60">
        <v>98.745030398428824</v>
      </c>
      <c r="K9" s="60">
        <v>7.9607994570161891</v>
      </c>
      <c r="L9" s="60">
        <v>742.06579173104979</v>
      </c>
      <c r="M9" s="60">
        <v>102.58280994122489</v>
      </c>
    </row>
    <row r="10" spans="1:13" x14ac:dyDescent="0.25">
      <c r="A10" s="59" t="s">
        <v>115</v>
      </c>
      <c r="B10" s="59" t="s">
        <v>113</v>
      </c>
      <c r="C10" s="59" t="s">
        <v>12</v>
      </c>
      <c r="D10" s="60">
        <v>12.455271708521668</v>
      </c>
      <c r="E10" s="60">
        <v>0.73987378514592683</v>
      </c>
      <c r="F10" s="60">
        <v>436.06584834000029</v>
      </c>
      <c r="G10" s="60">
        <v>1633.9171285398645</v>
      </c>
      <c r="H10" s="60">
        <v>4630.1301474432103</v>
      </c>
      <c r="I10" s="60">
        <v>2310.3675318786372</v>
      </c>
      <c r="J10" s="60">
        <v>16.671238898436034</v>
      </c>
      <c r="K10" s="60">
        <v>1.3440310771585773</v>
      </c>
      <c r="L10" s="60">
        <v>125.28383496757982</v>
      </c>
      <c r="M10" s="60">
        <v>17.319175704362642</v>
      </c>
    </row>
    <row r="11" spans="1:13" x14ac:dyDescent="0.25">
      <c r="A11" s="59" t="s">
        <v>115</v>
      </c>
      <c r="B11" s="59" t="s">
        <v>113</v>
      </c>
      <c r="C11" s="59" t="s">
        <v>13</v>
      </c>
      <c r="D11" s="60">
        <v>0.60969861510245937</v>
      </c>
      <c r="E11" s="60">
        <v>3.6217597874276149E-2</v>
      </c>
      <c r="F11" s="60">
        <v>21.345880687972045</v>
      </c>
      <c r="G11" s="60">
        <v>79.981957341112263</v>
      </c>
      <c r="H11" s="60">
        <v>226.64972749722014</v>
      </c>
      <c r="I11" s="60">
        <v>113.09491414790534</v>
      </c>
      <c r="J11" s="60">
        <v>0.81607463139197378</v>
      </c>
      <c r="K11" s="60">
        <v>6.5791731049720581E-2</v>
      </c>
      <c r="L11" s="60">
        <v>6.1327751382731392</v>
      </c>
      <c r="M11" s="60">
        <v>0.84779181769607359</v>
      </c>
    </row>
    <row r="12" spans="1:13" x14ac:dyDescent="0.25">
      <c r="A12" s="59" t="s">
        <v>115</v>
      </c>
      <c r="B12" s="59" t="s">
        <v>113</v>
      </c>
      <c r="C12" s="59" t="s">
        <v>14</v>
      </c>
      <c r="D12" s="60">
        <v>10.713275665371786</v>
      </c>
      <c r="E12" s="60">
        <v>0.63639493407656655</v>
      </c>
      <c r="F12" s="60">
        <v>375.07761780293731</v>
      </c>
      <c r="G12" s="60">
        <v>1405.3972504224009</v>
      </c>
      <c r="H12" s="60">
        <v>3982.5594974511532</v>
      </c>
      <c r="I12" s="60">
        <v>1987.2392057417651</v>
      </c>
      <c r="J12" s="60">
        <v>14.339597094458966</v>
      </c>
      <c r="K12" s="60">
        <v>1.1560547027308041</v>
      </c>
      <c r="L12" s="60">
        <v>107.76162028679943</v>
      </c>
      <c r="M12" s="60">
        <v>14.896913368088148</v>
      </c>
    </row>
    <row r="13" spans="1:13" x14ac:dyDescent="0.25">
      <c r="A13" s="59" t="s">
        <v>115</v>
      </c>
      <c r="B13" s="59" t="s">
        <v>113</v>
      </c>
      <c r="C13" s="59" t="s">
        <v>15</v>
      </c>
      <c r="D13" s="60">
        <v>0.69679841725995351</v>
      </c>
      <c r="E13" s="60">
        <v>4.1391540427744164E-2</v>
      </c>
      <c r="F13" s="60">
        <v>24.39529221482519</v>
      </c>
      <c r="G13" s="60">
        <v>91.407951246985434</v>
      </c>
      <c r="H13" s="60">
        <v>259.02825999682295</v>
      </c>
      <c r="I13" s="60">
        <v>129.25133045474894</v>
      </c>
      <c r="J13" s="60">
        <v>0.93265672159082702</v>
      </c>
      <c r="K13" s="60">
        <v>7.5190549771109214E-2</v>
      </c>
      <c r="L13" s="60">
        <v>7.0088858723121579</v>
      </c>
      <c r="M13" s="60">
        <v>0.96890493450979831</v>
      </c>
    </row>
    <row r="14" spans="1:13" x14ac:dyDescent="0.25">
      <c r="A14" s="59" t="s">
        <v>115</v>
      </c>
      <c r="B14" s="59" t="s">
        <v>113</v>
      </c>
      <c r="C14" s="59" t="s">
        <v>16</v>
      </c>
      <c r="D14" s="60">
        <v>0.21774950539373547</v>
      </c>
      <c r="E14" s="60">
        <v>1.293485638367005E-2</v>
      </c>
      <c r="F14" s="60">
        <v>7.6235288171328719</v>
      </c>
      <c r="G14" s="60">
        <v>28.564984764682947</v>
      </c>
      <c r="H14" s="60">
        <v>80.946331249007173</v>
      </c>
      <c r="I14" s="60">
        <v>40.391040767109047</v>
      </c>
      <c r="J14" s="60">
        <v>0.29145522549713343</v>
      </c>
      <c r="K14" s="60">
        <v>2.349704680347163E-2</v>
      </c>
      <c r="L14" s="60">
        <v>2.1902768350975492</v>
      </c>
      <c r="M14" s="60">
        <v>0.30278279203431196</v>
      </c>
    </row>
    <row r="15" spans="1:13" x14ac:dyDescent="0.25">
      <c r="A15" s="59" t="s">
        <v>115</v>
      </c>
      <c r="B15" s="59" t="s">
        <v>113</v>
      </c>
      <c r="C15" s="59" t="s">
        <v>17</v>
      </c>
      <c r="D15" s="60">
        <v>0.43549901078747094</v>
      </c>
      <c r="E15" s="60">
        <v>2.5869712767340101E-2</v>
      </c>
      <c r="F15" s="60">
        <v>15.247057634265744</v>
      </c>
      <c r="G15" s="60">
        <v>57.129969529365894</v>
      </c>
      <c r="H15" s="60">
        <v>161.89266249801435</v>
      </c>
      <c r="I15" s="60">
        <v>80.782081534218094</v>
      </c>
      <c r="J15" s="60">
        <v>0.58291045099426686</v>
      </c>
      <c r="K15" s="60">
        <v>4.699409360694326E-2</v>
      </c>
      <c r="L15" s="60">
        <v>4.3805536701950984</v>
      </c>
      <c r="M15" s="60">
        <v>0.60556558406862393</v>
      </c>
    </row>
    <row r="16" spans="1:13" x14ac:dyDescent="0.25">
      <c r="A16" s="59" t="s">
        <v>115</v>
      </c>
      <c r="B16" s="59" t="s">
        <v>113</v>
      </c>
      <c r="C16" s="59" t="s">
        <v>18</v>
      </c>
      <c r="D16" s="60">
        <v>0.17419960431498838</v>
      </c>
      <c r="E16" s="60">
        <v>1.0347885106936041E-2</v>
      </c>
      <c r="F16" s="60">
        <v>6.0988230537062975</v>
      </c>
      <c r="G16" s="60">
        <v>22.851987811746358</v>
      </c>
      <c r="H16" s="60">
        <v>64.757064999205738</v>
      </c>
      <c r="I16" s="60">
        <v>32.312832613687235</v>
      </c>
      <c r="J16" s="60">
        <v>0.23316418039770676</v>
      </c>
      <c r="K16" s="60">
        <v>1.8797637442777303E-2</v>
      </c>
      <c r="L16" s="60">
        <v>1.7522214680780395</v>
      </c>
      <c r="M16" s="60">
        <v>0.24222623362744958</v>
      </c>
    </row>
    <row r="17" spans="1:13" x14ac:dyDescent="0.25">
      <c r="A17" s="59" t="s">
        <v>115</v>
      </c>
      <c r="B17" s="59" t="s">
        <v>113</v>
      </c>
      <c r="C17" s="59" t="s">
        <v>19</v>
      </c>
      <c r="D17" s="60">
        <v>20.77330281456236</v>
      </c>
      <c r="E17" s="60">
        <v>1.2339852990021227</v>
      </c>
      <c r="F17" s="60">
        <v>727.28464915447591</v>
      </c>
      <c r="G17" s="60">
        <v>2725.0995465507526</v>
      </c>
      <c r="H17" s="60">
        <v>7722.2800011552836</v>
      </c>
      <c r="I17" s="60">
        <v>3853.3052891822022</v>
      </c>
      <c r="J17" s="60">
        <v>27.804828512426528</v>
      </c>
      <c r="K17" s="60">
        <v>2.2416182650511933</v>
      </c>
      <c r="L17" s="60">
        <v>208.95241006830616</v>
      </c>
      <c r="M17" s="60">
        <v>28.885478360073357</v>
      </c>
    </row>
    <row r="18" spans="1:13" x14ac:dyDescent="0.25">
      <c r="A18" s="59" t="s">
        <v>115</v>
      </c>
      <c r="B18" s="59" t="s">
        <v>113</v>
      </c>
      <c r="C18" s="59" t="s">
        <v>20</v>
      </c>
      <c r="D18" s="60">
        <v>8.7099802157494188E-2</v>
      </c>
      <c r="E18" s="60">
        <v>5.1739425534680205E-3</v>
      </c>
      <c r="F18" s="60">
        <v>3.0494115268531488</v>
      </c>
      <c r="G18" s="60">
        <v>11.425993905873179</v>
      </c>
      <c r="H18" s="60">
        <v>32.378532499602869</v>
      </c>
      <c r="I18" s="60">
        <v>16.156416306843617</v>
      </c>
      <c r="J18" s="60">
        <v>0.11658209019885338</v>
      </c>
      <c r="K18" s="60">
        <v>9.3988187213886517E-3</v>
      </c>
      <c r="L18" s="60">
        <v>0.87611073403901973</v>
      </c>
      <c r="M18" s="60">
        <v>0.12111311681372479</v>
      </c>
    </row>
    <row r="19" spans="1:13" x14ac:dyDescent="0.25">
      <c r="A19" s="59" t="s">
        <v>116</v>
      </c>
      <c r="B19" s="59" t="s">
        <v>117</v>
      </c>
      <c r="C19" s="59" t="s">
        <v>21</v>
      </c>
      <c r="D19" s="60">
        <v>2.2645948560948486</v>
      </c>
      <c r="E19" s="60">
        <v>0.13452250639016852</v>
      </c>
      <c r="F19" s="60">
        <v>79.284699698181868</v>
      </c>
      <c r="G19" s="60">
        <v>297.07584155270263</v>
      </c>
      <c r="H19" s="60">
        <v>841.84184498967466</v>
      </c>
      <c r="I19" s="60">
        <v>420.06682397793406</v>
      </c>
      <c r="J19" s="60">
        <v>3.0311343451701878</v>
      </c>
      <c r="K19" s="60">
        <v>0.24436928675610495</v>
      </c>
      <c r="L19" s="60">
        <v>22.778879085014513</v>
      </c>
      <c r="M19" s="60">
        <v>3.148941037156844</v>
      </c>
    </row>
    <row r="20" spans="1:13" x14ac:dyDescent="0.25">
      <c r="A20" s="59" t="s">
        <v>116</v>
      </c>
      <c r="B20" s="59" t="s">
        <v>117</v>
      </c>
      <c r="C20" s="59" t="s">
        <v>24</v>
      </c>
      <c r="D20" s="60">
        <v>479.87635998671425</v>
      </c>
      <c r="E20" s="60">
        <v>28.505836498332059</v>
      </c>
      <c r="F20" s="60">
        <v>16800.732807197423</v>
      </c>
      <c r="G20" s="60">
        <v>62951.51342440828</v>
      </c>
      <c r="H20" s="60">
        <v>178389.52480656203</v>
      </c>
      <c r="I20" s="60">
        <v>89013.775642554916</v>
      </c>
      <c r="J20" s="60">
        <v>642.30902595058274</v>
      </c>
      <c r="K20" s="60">
        <v>51.782791745490783</v>
      </c>
      <c r="L20" s="60">
        <v>4826.9320891879797</v>
      </c>
      <c r="M20" s="60">
        <v>667.27271708521664</v>
      </c>
    </row>
    <row r="21" spans="1:13" x14ac:dyDescent="0.25">
      <c r="A21" s="59" t="s">
        <v>116</v>
      </c>
      <c r="B21" s="59" t="s">
        <v>117</v>
      </c>
      <c r="C21" s="59" t="s">
        <v>25</v>
      </c>
      <c r="D21" s="60">
        <v>0.47904891186621806</v>
      </c>
      <c r="E21" s="60">
        <v>2.8456684044074115E-2</v>
      </c>
      <c r="F21" s="60">
        <v>16.771763397692322</v>
      </c>
      <c r="G21" s="60">
        <v>62.842966482302486</v>
      </c>
      <c r="H21" s="60">
        <v>178.08192874781579</v>
      </c>
      <c r="I21" s="60">
        <v>88.860289687639906</v>
      </c>
      <c r="J21" s="60">
        <v>0.6412014960936937</v>
      </c>
      <c r="K21" s="60">
        <v>5.169350296763759E-2</v>
      </c>
      <c r="L21" s="60">
        <v>4.8186090372146086</v>
      </c>
      <c r="M21" s="60">
        <v>0.6661221424754864</v>
      </c>
    </row>
    <row r="22" spans="1:13" x14ac:dyDescent="0.25">
      <c r="A22" s="59" t="s">
        <v>116</v>
      </c>
      <c r="B22" s="59" t="s">
        <v>117</v>
      </c>
      <c r="C22" s="59" t="s">
        <v>26</v>
      </c>
      <c r="D22" s="60">
        <v>20.729752913483615</v>
      </c>
      <c r="E22" s="60">
        <v>1.2313983277253888</v>
      </c>
      <c r="F22" s="60">
        <v>725.75994339104943</v>
      </c>
      <c r="G22" s="60">
        <v>2719.3865495978166</v>
      </c>
      <c r="H22" s="60">
        <v>7706.0907349054833</v>
      </c>
      <c r="I22" s="60">
        <v>3845.227081028781</v>
      </c>
      <c r="J22" s="60">
        <v>27.746537467327105</v>
      </c>
      <c r="K22" s="60">
        <v>2.2369188556904991</v>
      </c>
      <c r="L22" s="60">
        <v>208.51435470128669</v>
      </c>
      <c r="M22" s="60">
        <v>28.824921801666498</v>
      </c>
    </row>
    <row r="23" spans="1:13" x14ac:dyDescent="0.25">
      <c r="A23" s="59" t="s">
        <v>116</v>
      </c>
      <c r="B23" s="59" t="s">
        <v>117</v>
      </c>
      <c r="C23" s="59" t="s">
        <v>27</v>
      </c>
      <c r="D23" s="60">
        <v>88.449849090935345</v>
      </c>
      <c r="E23" s="60">
        <v>5.254138663046775</v>
      </c>
      <c r="F23" s="60">
        <v>3096.6774055193728</v>
      </c>
      <c r="G23" s="60">
        <v>11603.096811414212</v>
      </c>
      <c r="H23" s="60">
        <v>32880.399753346719</v>
      </c>
      <c r="I23" s="60">
        <v>16406.840759599694</v>
      </c>
      <c r="J23" s="60">
        <v>118.3891125969356</v>
      </c>
      <c r="K23" s="60">
        <v>9.5445004115701764</v>
      </c>
      <c r="L23" s="60">
        <v>889.69045041662457</v>
      </c>
      <c r="M23" s="60">
        <v>122.99037012433752</v>
      </c>
    </row>
    <row r="24" spans="1:13" x14ac:dyDescent="0.25">
      <c r="A24" s="59" t="s">
        <v>116</v>
      </c>
      <c r="B24" s="59" t="s">
        <v>117</v>
      </c>
      <c r="C24" s="59" t="s">
        <v>28</v>
      </c>
      <c r="D24" s="60">
        <v>1.1758473291261715</v>
      </c>
      <c r="E24" s="60">
        <v>6.9848224471818279E-2</v>
      </c>
      <c r="F24" s="60">
        <v>41.167055612517508</v>
      </c>
      <c r="G24" s="60">
        <v>154.25091772928792</v>
      </c>
      <c r="H24" s="60">
        <v>437.11018874463878</v>
      </c>
      <c r="I24" s="60">
        <v>218.11162014238883</v>
      </c>
      <c r="J24" s="60">
        <v>1.5738582176845206</v>
      </c>
      <c r="K24" s="60">
        <v>0.12688405273874681</v>
      </c>
      <c r="L24" s="60">
        <v>11.827494909526767</v>
      </c>
      <c r="M24" s="60">
        <v>1.6350270769852846</v>
      </c>
    </row>
    <row r="25" spans="1:13" x14ac:dyDescent="0.25">
      <c r="A25" s="59" t="s">
        <v>116</v>
      </c>
      <c r="B25" s="59" t="s">
        <v>117</v>
      </c>
      <c r="C25" s="59" t="s">
        <v>29</v>
      </c>
      <c r="D25" s="60">
        <v>2.2210449550161022</v>
      </c>
      <c r="E25" s="60">
        <v>0.13193553511343453</v>
      </c>
      <c r="F25" s="60">
        <v>77.7599939347553</v>
      </c>
      <c r="G25" s="60">
        <v>291.36284459976611</v>
      </c>
      <c r="H25" s="60">
        <v>825.65257873987332</v>
      </c>
      <c r="I25" s="60">
        <v>411.98861582451229</v>
      </c>
      <c r="J25" s="60">
        <v>2.9728433000707617</v>
      </c>
      <c r="K25" s="60">
        <v>0.23966987739541065</v>
      </c>
      <c r="L25" s="60">
        <v>22.340823717995008</v>
      </c>
      <c r="M25" s="60">
        <v>3.0883844787499823</v>
      </c>
    </row>
    <row r="26" spans="1:13" x14ac:dyDescent="0.25">
      <c r="A26" s="59" t="s">
        <v>116</v>
      </c>
      <c r="B26" s="59" t="s">
        <v>117</v>
      </c>
      <c r="C26" s="59" t="s">
        <v>32</v>
      </c>
      <c r="D26" s="60">
        <v>484.36199979782515</v>
      </c>
      <c r="E26" s="60">
        <v>28.772294539835659</v>
      </c>
      <c r="F26" s="60">
        <v>16957.777500830362</v>
      </c>
      <c r="G26" s="60">
        <v>63539.952110560742</v>
      </c>
      <c r="H26" s="60">
        <v>180057.01923029157</v>
      </c>
      <c r="I26" s="60">
        <v>89845.831082357356</v>
      </c>
      <c r="J26" s="60">
        <v>648.3130035958236</v>
      </c>
      <c r="K26" s="60">
        <v>52.266830909642295</v>
      </c>
      <c r="L26" s="60">
        <v>4872.0517919909889</v>
      </c>
      <c r="M26" s="60">
        <v>673.51004260112347</v>
      </c>
    </row>
    <row r="27" spans="1:13" x14ac:dyDescent="0.25">
      <c r="A27" s="59" t="s">
        <v>116</v>
      </c>
      <c r="B27" s="59" t="s">
        <v>117</v>
      </c>
      <c r="C27" s="59" t="s">
        <v>33</v>
      </c>
      <c r="D27" s="60">
        <v>2.0903952517798605</v>
      </c>
      <c r="E27" s="60">
        <v>0.12417462128323249</v>
      </c>
      <c r="F27" s="60">
        <v>73.18587664447557</v>
      </c>
      <c r="G27" s="60">
        <v>274.22385374095632</v>
      </c>
      <c r="H27" s="60">
        <v>777.08477999046886</v>
      </c>
      <c r="I27" s="60">
        <v>387.75399136424682</v>
      </c>
      <c r="J27" s="60">
        <v>2.7979701647724813</v>
      </c>
      <c r="K27" s="60">
        <v>0.22557164931332765</v>
      </c>
      <c r="L27" s="60">
        <v>21.026657616936475</v>
      </c>
      <c r="M27" s="60">
        <v>2.906714803529395</v>
      </c>
    </row>
    <row r="28" spans="1:13" x14ac:dyDescent="0.25">
      <c r="A28" s="59" t="s">
        <v>116</v>
      </c>
      <c r="B28" s="59" t="s">
        <v>117</v>
      </c>
      <c r="C28" s="59" t="s">
        <v>34</v>
      </c>
      <c r="D28" s="60">
        <v>31.355928776697908</v>
      </c>
      <c r="E28" s="60">
        <v>1.8626193192484874</v>
      </c>
      <c r="F28" s="60">
        <v>1097.7881496671337</v>
      </c>
      <c r="G28" s="60">
        <v>4113.3578061143444</v>
      </c>
      <c r="H28" s="60">
        <v>11656.271699857034</v>
      </c>
      <c r="I28" s="60">
        <v>5816.3098704637023</v>
      </c>
      <c r="J28" s="60">
        <v>41.969552471587221</v>
      </c>
      <c r="K28" s="60">
        <v>3.383574739699915</v>
      </c>
      <c r="L28" s="60">
        <v>315.39986425404715</v>
      </c>
      <c r="M28" s="60">
        <v>43.600722052940924</v>
      </c>
    </row>
    <row r="29" spans="1:13" x14ac:dyDescent="0.25">
      <c r="A29" s="59" t="s">
        <v>116</v>
      </c>
      <c r="B29" s="59" t="s">
        <v>117</v>
      </c>
      <c r="C29" s="59" t="s">
        <v>35</v>
      </c>
      <c r="D29" s="60">
        <v>1.872645746386125</v>
      </c>
      <c r="E29" s="60">
        <v>0.11123976489956243</v>
      </c>
      <c r="F29" s="60">
        <v>65.562347827342705</v>
      </c>
      <c r="G29" s="60">
        <v>245.65886897627334</v>
      </c>
      <c r="H29" s="60">
        <v>696.13844874146173</v>
      </c>
      <c r="I29" s="60">
        <v>347.3629505971378</v>
      </c>
      <c r="J29" s="60">
        <v>2.5065149392753479</v>
      </c>
      <c r="K29" s="60">
        <v>0.20207460250985601</v>
      </c>
      <c r="L29" s="60">
        <v>18.836380781838923</v>
      </c>
      <c r="M29" s="60">
        <v>2.603932011495083</v>
      </c>
    </row>
    <row r="30" spans="1:13" x14ac:dyDescent="0.25">
      <c r="A30" s="59" t="s">
        <v>116</v>
      </c>
      <c r="B30" s="59" t="s">
        <v>117</v>
      </c>
      <c r="C30" s="59" t="s">
        <v>36</v>
      </c>
      <c r="D30" s="60">
        <v>1.7419960431498838</v>
      </c>
      <c r="E30" s="60">
        <v>0.1034788510693604</v>
      </c>
      <c r="F30" s="60">
        <v>60.988230537062975</v>
      </c>
      <c r="G30" s="60">
        <v>228.51987811746358</v>
      </c>
      <c r="H30" s="60">
        <v>647.57064999205738</v>
      </c>
      <c r="I30" s="60">
        <v>323.12832613687237</v>
      </c>
      <c r="J30" s="60">
        <v>2.3316418039770674</v>
      </c>
      <c r="K30" s="60">
        <v>0.18797637442777304</v>
      </c>
      <c r="L30" s="60">
        <v>17.522214680780394</v>
      </c>
      <c r="M30" s="60">
        <v>2.4222623362744957</v>
      </c>
    </row>
    <row r="31" spans="1:13" x14ac:dyDescent="0.25">
      <c r="A31" s="59" t="s">
        <v>116</v>
      </c>
      <c r="B31" s="59" t="s">
        <v>117</v>
      </c>
      <c r="C31" s="59" t="s">
        <v>37</v>
      </c>
      <c r="D31" s="60">
        <v>44.159599693849557</v>
      </c>
      <c r="E31" s="60">
        <v>2.6231888746082865</v>
      </c>
      <c r="F31" s="60">
        <v>1546.0516441145467</v>
      </c>
      <c r="G31" s="60">
        <v>5792.9789102777022</v>
      </c>
      <c r="H31" s="60">
        <v>16415.915977298657</v>
      </c>
      <c r="I31" s="60">
        <v>8191.3030675697155</v>
      </c>
      <c r="J31" s="60">
        <v>59.107119730818674</v>
      </c>
      <c r="K31" s="60">
        <v>4.7652010917440473</v>
      </c>
      <c r="L31" s="60">
        <v>444.18814215778309</v>
      </c>
      <c r="M31" s="60">
        <v>61.404350224558478</v>
      </c>
    </row>
    <row r="32" spans="1:13" x14ac:dyDescent="0.25">
      <c r="A32" s="59" t="s">
        <v>116</v>
      </c>
      <c r="B32" s="59" t="s">
        <v>117</v>
      </c>
      <c r="C32" s="59" t="s">
        <v>38</v>
      </c>
      <c r="D32" s="60">
        <v>11.932672895576705</v>
      </c>
      <c r="E32" s="60">
        <v>0.70883012982511884</v>
      </c>
      <c r="F32" s="60">
        <v>417.76937917888142</v>
      </c>
      <c r="G32" s="60">
        <v>1565.3611651046256</v>
      </c>
      <c r="H32" s="60">
        <v>4435.8589524455938</v>
      </c>
      <c r="I32" s="60">
        <v>2213.4290340375755</v>
      </c>
      <c r="J32" s="60">
        <v>15.971746357242914</v>
      </c>
      <c r="K32" s="60">
        <v>1.2876381648302455</v>
      </c>
      <c r="L32" s="60">
        <v>120.02717056334571</v>
      </c>
      <c r="M32" s="60">
        <v>16.592497003480297</v>
      </c>
    </row>
    <row r="33" spans="1:13" x14ac:dyDescent="0.25">
      <c r="A33" s="59" t="s">
        <v>116</v>
      </c>
      <c r="B33" s="59" t="s">
        <v>117</v>
      </c>
      <c r="C33" s="59" t="s">
        <v>39</v>
      </c>
      <c r="D33" s="60">
        <v>13.587569136569094</v>
      </c>
      <c r="E33" s="60">
        <v>0.80713503834101119</v>
      </c>
      <c r="F33" s="60">
        <v>475.70819818909126</v>
      </c>
      <c r="G33" s="60">
        <v>1782.455049316216</v>
      </c>
      <c r="H33" s="60">
        <v>5051.0510699380484</v>
      </c>
      <c r="I33" s="60">
        <v>2520.4009438676044</v>
      </c>
      <c r="J33" s="60">
        <v>18.186806071021127</v>
      </c>
      <c r="K33" s="60">
        <v>1.46621572053663</v>
      </c>
      <c r="L33" s="60">
        <v>136.67327451008708</v>
      </c>
      <c r="M33" s="60">
        <v>18.893646222941069</v>
      </c>
    </row>
    <row r="34" spans="1:13" x14ac:dyDescent="0.25">
      <c r="A34" s="59" t="s">
        <v>116</v>
      </c>
      <c r="B34" s="59" t="s">
        <v>117</v>
      </c>
      <c r="C34" s="59" t="s">
        <v>40</v>
      </c>
      <c r="D34" s="60">
        <v>0.74034831833870063</v>
      </c>
      <c r="E34" s="60">
        <v>4.3978511704478175E-2</v>
      </c>
      <c r="F34" s="60">
        <v>25.919997978251768</v>
      </c>
      <c r="G34" s="60">
        <v>97.120948199922026</v>
      </c>
      <c r="H34" s="60">
        <v>275.2175262466244</v>
      </c>
      <c r="I34" s="60">
        <v>137.32953860817076</v>
      </c>
      <c r="J34" s="60">
        <v>0.99094776669025375</v>
      </c>
      <c r="K34" s="60">
        <v>7.9889959131803551E-2</v>
      </c>
      <c r="L34" s="60">
        <v>7.4469412393316681</v>
      </c>
      <c r="M34" s="60">
        <v>1.0294614929166608</v>
      </c>
    </row>
    <row r="35" spans="1:13" x14ac:dyDescent="0.25">
      <c r="A35" s="59" t="s">
        <v>116</v>
      </c>
      <c r="B35" s="59" t="s">
        <v>117</v>
      </c>
      <c r="C35" s="59" t="s">
        <v>41</v>
      </c>
      <c r="D35" s="60">
        <v>0.39194910970872382</v>
      </c>
      <c r="E35" s="60">
        <v>2.328274149060609E-2</v>
      </c>
      <c r="F35" s="60">
        <v>13.722351870839169</v>
      </c>
      <c r="G35" s="60">
        <v>51.416972576429302</v>
      </c>
      <c r="H35" s="60">
        <v>145.7033962482129</v>
      </c>
      <c r="I35" s="60">
        <v>72.703873380796267</v>
      </c>
      <c r="J35" s="60">
        <v>0.52461940589484013</v>
      </c>
      <c r="K35" s="60">
        <v>4.229468424624893E-2</v>
      </c>
      <c r="L35" s="60">
        <v>3.9424983031755887</v>
      </c>
      <c r="M35" s="60">
        <v>0.54500902566176146</v>
      </c>
    </row>
    <row r="36" spans="1:13" x14ac:dyDescent="0.25">
      <c r="A36" s="59" t="s">
        <v>116</v>
      </c>
      <c r="B36" s="59" t="s">
        <v>117</v>
      </c>
      <c r="C36" s="59" t="s">
        <v>135</v>
      </c>
      <c r="D36" s="60">
        <v>107.56825566450533</v>
      </c>
      <c r="E36" s="60">
        <v>6.3898190535330057</v>
      </c>
      <c r="F36" s="60">
        <v>3766.0232356636393</v>
      </c>
      <c r="G36" s="60">
        <v>14111.102473753377</v>
      </c>
      <c r="H36" s="60">
        <v>39987.487637009552</v>
      </c>
      <c r="I36" s="60">
        <v>19953.174138951868</v>
      </c>
      <c r="J36" s="60">
        <v>143.97888139558393</v>
      </c>
      <c r="K36" s="60">
        <v>11.607541120914986</v>
      </c>
      <c r="L36" s="60">
        <v>1081.9967565381894</v>
      </c>
      <c r="M36" s="60">
        <v>149.57469926495011</v>
      </c>
    </row>
    <row r="37" spans="1:13" x14ac:dyDescent="0.25">
      <c r="A37" s="59" t="s">
        <v>116</v>
      </c>
      <c r="B37" s="59" t="s">
        <v>117</v>
      </c>
      <c r="C37" s="59" t="s">
        <v>43</v>
      </c>
      <c r="D37" s="60">
        <v>1.3064970323624128</v>
      </c>
      <c r="E37" s="60">
        <v>7.7609138302020306E-2</v>
      </c>
      <c r="F37" s="60">
        <v>45.741172902797231</v>
      </c>
      <c r="G37" s="60">
        <v>171.38990858809768</v>
      </c>
      <c r="H37" s="60">
        <v>485.67798749404307</v>
      </c>
      <c r="I37" s="60">
        <v>242.34624460265425</v>
      </c>
      <c r="J37" s="60">
        <v>1.7487313529828006</v>
      </c>
      <c r="K37" s="60">
        <v>0.14098228082082978</v>
      </c>
      <c r="L37" s="60">
        <v>13.141661010585295</v>
      </c>
      <c r="M37" s="60">
        <v>1.8166967522058717</v>
      </c>
    </row>
    <row r="38" spans="1:13" x14ac:dyDescent="0.25">
      <c r="A38" s="59" t="s">
        <v>118</v>
      </c>
      <c r="B38" s="59" t="s">
        <v>117</v>
      </c>
      <c r="C38" s="59" t="s">
        <v>44</v>
      </c>
      <c r="D38" s="60">
        <v>20.337803803774893</v>
      </c>
      <c r="E38" s="60">
        <v>1.2081155862347828</v>
      </c>
      <c r="F38" s="60">
        <v>712.0375915202103</v>
      </c>
      <c r="G38" s="60">
        <v>2667.9695770213871</v>
      </c>
      <c r="H38" s="60">
        <v>7560.3873386572704</v>
      </c>
      <c r="I38" s="60">
        <v>3772.5232076479847</v>
      </c>
      <c r="J38" s="60">
        <v>27.221918061432266</v>
      </c>
      <c r="K38" s="60">
        <v>2.1946241714442505</v>
      </c>
      <c r="L38" s="60">
        <v>204.57185639811112</v>
      </c>
      <c r="M38" s="60">
        <v>28.279912776004739</v>
      </c>
    </row>
    <row r="39" spans="1:13" x14ac:dyDescent="0.25">
      <c r="A39" s="59" t="s">
        <v>118</v>
      </c>
      <c r="B39" s="59" t="s">
        <v>117</v>
      </c>
      <c r="C39" s="59" t="s">
        <v>45</v>
      </c>
      <c r="D39" s="60">
        <v>63.45220587173452</v>
      </c>
      <c r="E39" s="60">
        <v>3.7692171502014529</v>
      </c>
      <c r="F39" s="60">
        <v>2221.4962973125189</v>
      </c>
      <c r="G39" s="60">
        <v>8323.8365604286118</v>
      </c>
      <c r="H39" s="60">
        <v>23587.760925960694</v>
      </c>
      <c r="I39" s="60">
        <v>11769.949279535576</v>
      </c>
      <c r="J39" s="60">
        <v>84.930052709864697</v>
      </c>
      <c r="K39" s="60">
        <v>6.8470394385316338</v>
      </c>
      <c r="L39" s="60">
        <v>638.24666974742593</v>
      </c>
      <c r="M39" s="60">
        <v>88.230905598798515</v>
      </c>
    </row>
    <row r="40" spans="1:13" x14ac:dyDescent="0.25">
      <c r="A40" s="59" t="s">
        <v>118</v>
      </c>
      <c r="B40" s="59" t="s">
        <v>117</v>
      </c>
      <c r="C40" s="59" t="s">
        <v>46</v>
      </c>
      <c r="D40" s="60">
        <v>272.57883085187814</v>
      </c>
      <c r="E40" s="60">
        <v>16.191853221078173</v>
      </c>
      <c r="F40" s="60">
        <v>9543.1333732869316</v>
      </c>
      <c r="G40" s="60">
        <v>35757.647928430117</v>
      </c>
      <c r="H40" s="60">
        <v>101328.61745750721</v>
      </c>
      <c r="I40" s="60">
        <v>50561.504832267114</v>
      </c>
      <c r="J40" s="60">
        <v>364.84365127731172</v>
      </c>
      <c r="K40" s="60">
        <v>29.413603188585792</v>
      </c>
      <c r="L40" s="60">
        <v>2741.788542175113</v>
      </c>
      <c r="M40" s="60">
        <v>379.02349906855181</v>
      </c>
    </row>
    <row r="41" spans="1:13" x14ac:dyDescent="0.25">
      <c r="A41" s="59" t="s">
        <v>119</v>
      </c>
      <c r="B41" s="59" t="s">
        <v>120</v>
      </c>
      <c r="C41" s="59" t="s">
        <v>47</v>
      </c>
      <c r="D41" s="60">
        <v>0.60969861510245937</v>
      </c>
      <c r="E41" s="60">
        <v>3.6217597874276149E-2</v>
      </c>
      <c r="F41" s="60">
        <v>21.345880687972045</v>
      </c>
      <c r="G41" s="60">
        <v>79.981957341112263</v>
      </c>
      <c r="H41" s="60">
        <v>226.64972749722014</v>
      </c>
      <c r="I41" s="60">
        <v>113.09491414790534</v>
      </c>
      <c r="J41" s="60">
        <v>0.81607463139197378</v>
      </c>
      <c r="K41" s="60">
        <v>6.5791731049720581E-2</v>
      </c>
      <c r="L41" s="60">
        <v>6.1327751382731392</v>
      </c>
      <c r="M41" s="60">
        <v>0.84779181769607359</v>
      </c>
    </row>
    <row r="42" spans="1:13" x14ac:dyDescent="0.25">
      <c r="A42" s="59" t="s">
        <v>119</v>
      </c>
      <c r="B42" s="59" t="s">
        <v>120</v>
      </c>
      <c r="C42" s="59" t="s">
        <v>136</v>
      </c>
      <c r="D42" s="60">
        <v>21.078152122113593</v>
      </c>
      <c r="E42" s="60">
        <v>1.2520940979392607</v>
      </c>
      <c r="F42" s="60">
        <v>737.95758949846197</v>
      </c>
      <c r="G42" s="60">
        <v>2765.0905252213092</v>
      </c>
      <c r="H42" s="60">
        <v>7835.6048649038939</v>
      </c>
      <c r="I42" s="60">
        <v>3909.8527462561551</v>
      </c>
      <c r="J42" s="60">
        <v>28.212865828122517</v>
      </c>
      <c r="K42" s="60">
        <v>2.2745141305760539</v>
      </c>
      <c r="L42" s="60">
        <v>212.01879763744276</v>
      </c>
      <c r="M42" s="60">
        <v>29.309374268921395</v>
      </c>
    </row>
    <row r="43" spans="1:13" x14ac:dyDescent="0.25">
      <c r="A43" s="59" t="s">
        <v>119</v>
      </c>
      <c r="B43" s="59" t="s">
        <v>120</v>
      </c>
      <c r="C43" s="59" t="s">
        <v>49</v>
      </c>
      <c r="D43" s="60">
        <v>4.35499010787471</v>
      </c>
      <c r="E43" s="60">
        <v>0.25869712767340103</v>
      </c>
      <c r="F43" s="60">
        <v>152.47057634265744</v>
      </c>
      <c r="G43" s="60">
        <v>571.29969529365894</v>
      </c>
      <c r="H43" s="60">
        <v>1618.9266249801435</v>
      </c>
      <c r="I43" s="60">
        <v>807.82081534218094</v>
      </c>
      <c r="J43" s="60">
        <v>5.8291045099426695</v>
      </c>
      <c r="K43" s="60">
        <v>0.46994093606943266</v>
      </c>
      <c r="L43" s="60">
        <v>43.805536701950992</v>
      </c>
      <c r="M43" s="60">
        <v>6.0556558406862395</v>
      </c>
    </row>
    <row r="44" spans="1:13" x14ac:dyDescent="0.25">
      <c r="A44" s="59" t="s">
        <v>119</v>
      </c>
      <c r="B44" s="59" t="s">
        <v>120</v>
      </c>
      <c r="C44" s="59" t="s">
        <v>50</v>
      </c>
      <c r="D44" s="60">
        <v>1.6113463399136423</v>
      </c>
      <c r="E44" s="60">
        <v>9.5717937239158363E-2</v>
      </c>
      <c r="F44" s="60">
        <v>56.414113246783245</v>
      </c>
      <c r="G44" s="60">
        <v>211.38088725865379</v>
      </c>
      <c r="H44" s="60">
        <v>599.00285124265304</v>
      </c>
      <c r="I44" s="60">
        <v>298.8937016766069</v>
      </c>
      <c r="J44" s="60">
        <v>2.156768668678787</v>
      </c>
      <c r="K44" s="60">
        <v>0.17387814634569004</v>
      </c>
      <c r="L44" s="60">
        <v>16.208048579721861</v>
      </c>
      <c r="M44" s="60">
        <v>2.240592661053908</v>
      </c>
    </row>
    <row r="45" spans="1:13" x14ac:dyDescent="0.25">
      <c r="A45" s="59" t="s">
        <v>119</v>
      </c>
      <c r="B45" s="59" t="s">
        <v>120</v>
      </c>
      <c r="C45" s="59" t="s">
        <v>51</v>
      </c>
      <c r="D45" s="60">
        <v>0.87099802157494188</v>
      </c>
      <c r="E45" s="60">
        <v>5.1739425534680202E-2</v>
      </c>
      <c r="F45" s="60">
        <v>30.494115268531488</v>
      </c>
      <c r="G45" s="60">
        <v>114.25993905873179</v>
      </c>
      <c r="H45" s="60">
        <v>323.78532499602869</v>
      </c>
      <c r="I45" s="60">
        <v>161.56416306843619</v>
      </c>
      <c r="J45" s="60">
        <v>1.1658209019885337</v>
      </c>
      <c r="K45" s="60">
        <v>9.398818721388652E-2</v>
      </c>
      <c r="L45" s="60">
        <v>8.7611073403901969</v>
      </c>
      <c r="M45" s="60">
        <v>1.2111311681372479</v>
      </c>
    </row>
    <row r="46" spans="1:13" x14ac:dyDescent="0.25">
      <c r="A46" s="59" t="s">
        <v>119</v>
      </c>
      <c r="B46" s="59" t="s">
        <v>120</v>
      </c>
      <c r="C46" s="59" t="s">
        <v>52</v>
      </c>
      <c r="D46" s="60">
        <v>2.0903952517798605</v>
      </c>
      <c r="E46" s="60">
        <v>0.12417462128323249</v>
      </c>
      <c r="F46" s="60">
        <v>73.18587664447557</v>
      </c>
      <c r="G46" s="60">
        <v>274.22385374095632</v>
      </c>
      <c r="H46" s="60">
        <v>777.08477999046886</v>
      </c>
      <c r="I46" s="60">
        <v>387.75399136424682</v>
      </c>
      <c r="J46" s="60">
        <v>2.7979701647724813</v>
      </c>
      <c r="K46" s="60">
        <v>0.22557164931332765</v>
      </c>
      <c r="L46" s="60">
        <v>21.026657616936475</v>
      </c>
      <c r="M46" s="60">
        <v>2.906714803529395</v>
      </c>
    </row>
    <row r="47" spans="1:13" x14ac:dyDescent="0.25">
      <c r="A47" s="59" t="s">
        <v>119</v>
      </c>
      <c r="B47" s="59" t="s">
        <v>120</v>
      </c>
      <c r="C47" s="59" t="s">
        <v>137</v>
      </c>
      <c r="D47" s="60">
        <v>65.934550233223092</v>
      </c>
      <c r="E47" s="60">
        <v>3.9166745129752911</v>
      </c>
      <c r="F47" s="60">
        <v>2308.4045258278338</v>
      </c>
      <c r="G47" s="60">
        <v>8649.4773867459953</v>
      </c>
      <c r="H47" s="60">
        <v>24510.549102199373</v>
      </c>
      <c r="I47" s="60">
        <v>12230.407144280618</v>
      </c>
      <c r="J47" s="60">
        <v>88.252642280532001</v>
      </c>
      <c r="K47" s="60">
        <v>7.1149057720912099</v>
      </c>
      <c r="L47" s="60">
        <v>663.21582566753796</v>
      </c>
      <c r="M47" s="60">
        <v>91.682629427989653</v>
      </c>
    </row>
    <row r="48" spans="1:13" x14ac:dyDescent="0.25">
      <c r="A48" s="59" t="s">
        <v>119</v>
      </c>
      <c r="B48" s="59" t="s">
        <v>120</v>
      </c>
      <c r="C48" s="59" t="s">
        <v>138</v>
      </c>
      <c r="D48" s="60">
        <v>20.076504397302411</v>
      </c>
      <c r="E48" s="60">
        <v>1.1925937585743787</v>
      </c>
      <c r="F48" s="60">
        <v>702.88935693965084</v>
      </c>
      <c r="G48" s="60">
        <v>2633.6915953037678</v>
      </c>
      <c r="H48" s="60">
        <v>7463.2517411584622</v>
      </c>
      <c r="I48" s="60">
        <v>3724.0539587274543</v>
      </c>
      <c r="J48" s="60">
        <v>26.872171790835704</v>
      </c>
      <c r="K48" s="60">
        <v>2.1664277152800846</v>
      </c>
      <c r="L48" s="60">
        <v>201.94352419599406</v>
      </c>
      <c r="M48" s="60">
        <v>27.916573425563563</v>
      </c>
    </row>
    <row r="49" spans="1:13" x14ac:dyDescent="0.25">
      <c r="A49" s="59" t="s">
        <v>119</v>
      </c>
      <c r="B49" s="59" t="s">
        <v>120</v>
      </c>
      <c r="C49" s="59" t="s">
        <v>139</v>
      </c>
      <c r="D49" s="60">
        <v>136.3982901786359</v>
      </c>
      <c r="E49" s="60">
        <v>8.1023940387309192</v>
      </c>
      <c r="F49" s="60">
        <v>4775.3784510520309</v>
      </c>
      <c r="G49" s="60">
        <v>17893.106456597397</v>
      </c>
      <c r="H49" s="60">
        <v>50704.781894378095</v>
      </c>
      <c r="I49" s="60">
        <v>25300.947936517106</v>
      </c>
      <c r="J49" s="60">
        <v>182.56755325140441</v>
      </c>
      <c r="K49" s="60">
        <v>14.71855011769463</v>
      </c>
      <c r="L49" s="60">
        <v>1371.989409505105</v>
      </c>
      <c r="M49" s="60">
        <v>189.66314093029303</v>
      </c>
    </row>
    <row r="50" spans="1:13" x14ac:dyDescent="0.25">
      <c r="A50" s="59" t="s">
        <v>119</v>
      </c>
      <c r="B50" s="59" t="s">
        <v>120</v>
      </c>
      <c r="C50" s="59" t="s">
        <v>56</v>
      </c>
      <c r="D50" s="60">
        <v>3.8759411960084909</v>
      </c>
      <c r="E50" s="60">
        <v>0.23024044362932689</v>
      </c>
      <c r="F50" s="60">
        <v>135.69881294496511</v>
      </c>
      <c r="G50" s="60">
        <v>508.45672881135641</v>
      </c>
      <c r="H50" s="60">
        <v>1440.8446962323276</v>
      </c>
      <c r="I50" s="60">
        <v>718.9605256545409</v>
      </c>
      <c r="J50" s="60">
        <v>5.1879030138489748</v>
      </c>
      <c r="K50" s="60">
        <v>0.41824743310179496</v>
      </c>
      <c r="L50" s="60">
        <v>38.986927664736378</v>
      </c>
      <c r="M50" s="60">
        <v>5.3895336982107525</v>
      </c>
    </row>
    <row r="51" spans="1:13" x14ac:dyDescent="0.25">
      <c r="A51" s="59" t="s">
        <v>119</v>
      </c>
      <c r="B51" s="59" t="s">
        <v>120</v>
      </c>
      <c r="C51" s="59" t="s">
        <v>140</v>
      </c>
      <c r="D51" s="60">
        <v>5.9663364477883523</v>
      </c>
      <c r="E51" s="60">
        <v>0.35441506491255942</v>
      </c>
      <c r="F51" s="60">
        <v>208.88468958944071</v>
      </c>
      <c r="G51" s="60">
        <v>782.68058255231279</v>
      </c>
      <c r="H51" s="60">
        <v>2217.9294762227969</v>
      </c>
      <c r="I51" s="60">
        <v>1106.7145170187878</v>
      </c>
      <c r="J51" s="60">
        <v>7.985873178621457</v>
      </c>
      <c r="K51" s="60">
        <v>0.64381908241512276</v>
      </c>
      <c r="L51" s="60">
        <v>60.013585281672853</v>
      </c>
      <c r="M51" s="60">
        <v>8.2962485017401484</v>
      </c>
    </row>
    <row r="52" spans="1:13" x14ac:dyDescent="0.25">
      <c r="A52" s="59" t="s">
        <v>119</v>
      </c>
      <c r="B52" s="59" t="s">
        <v>120</v>
      </c>
      <c r="C52" s="59" t="s">
        <v>141</v>
      </c>
      <c r="D52" s="60">
        <v>3.6146417895360083</v>
      </c>
      <c r="E52" s="60">
        <v>0.21471861596892283</v>
      </c>
      <c r="F52" s="60">
        <v>126.55057836440567</v>
      </c>
      <c r="G52" s="60">
        <v>474.17874709373689</v>
      </c>
      <c r="H52" s="60">
        <v>1343.7090987335191</v>
      </c>
      <c r="I52" s="60">
        <v>670.49127673401006</v>
      </c>
      <c r="J52" s="60">
        <v>4.8381567432524148</v>
      </c>
      <c r="K52" s="60">
        <v>0.39005097693762902</v>
      </c>
      <c r="L52" s="60">
        <v>36.358595462619313</v>
      </c>
      <c r="M52" s="60">
        <v>5.0261943477695779</v>
      </c>
    </row>
    <row r="53" spans="1:13" x14ac:dyDescent="0.25">
      <c r="A53" s="59" t="s">
        <v>119</v>
      </c>
      <c r="B53" s="59" t="s">
        <v>120</v>
      </c>
      <c r="C53" s="59" t="s">
        <v>59</v>
      </c>
      <c r="D53" s="60">
        <v>4.35499010787471</v>
      </c>
      <c r="E53" s="60">
        <v>0.25869712767340103</v>
      </c>
      <c r="F53" s="60">
        <v>152.47057634265744</v>
      </c>
      <c r="G53" s="60">
        <v>571.29969529365894</v>
      </c>
      <c r="H53" s="60">
        <v>1618.9266249801435</v>
      </c>
      <c r="I53" s="60">
        <v>807.82081534218094</v>
      </c>
      <c r="J53" s="60">
        <v>5.8291045099426695</v>
      </c>
      <c r="K53" s="60">
        <v>0.46994093606943266</v>
      </c>
      <c r="L53" s="60">
        <v>43.805536701950992</v>
      </c>
      <c r="M53" s="60">
        <v>6.0556558406862395</v>
      </c>
    </row>
    <row r="54" spans="1:13" x14ac:dyDescent="0.25">
      <c r="A54" s="59" t="s">
        <v>119</v>
      </c>
      <c r="B54" s="59" t="s">
        <v>120</v>
      </c>
      <c r="C54" s="59" t="s">
        <v>60</v>
      </c>
      <c r="D54" s="60">
        <v>1.6548962409923897</v>
      </c>
      <c r="E54" s="60">
        <v>9.8304908515892395E-2</v>
      </c>
      <c r="F54" s="60">
        <v>57.938819010209841</v>
      </c>
      <c r="G54" s="60">
        <v>217.09388421159042</v>
      </c>
      <c r="H54" s="60">
        <v>615.1921174924546</v>
      </c>
      <c r="I54" s="60">
        <v>306.97190983002878</v>
      </c>
      <c r="J54" s="60">
        <v>2.2150597137782144</v>
      </c>
      <c r="K54" s="60">
        <v>0.17857755570638442</v>
      </c>
      <c r="L54" s="60">
        <v>16.646103946741377</v>
      </c>
      <c r="M54" s="60">
        <v>2.3011492194607714</v>
      </c>
    </row>
    <row r="55" spans="1:13" x14ac:dyDescent="0.25">
      <c r="A55" s="59" t="s">
        <v>119</v>
      </c>
      <c r="B55" s="59" t="s">
        <v>120</v>
      </c>
      <c r="C55" s="59" t="s">
        <v>142</v>
      </c>
      <c r="D55" s="60">
        <v>36.843216312620044</v>
      </c>
      <c r="E55" s="60">
        <v>2.1885777001169728</v>
      </c>
      <c r="F55" s="60">
        <v>1289.901075858882</v>
      </c>
      <c r="G55" s="60">
        <v>4833.1954221843544</v>
      </c>
      <c r="H55" s="60">
        <v>13696.119247332015</v>
      </c>
      <c r="I55" s="60">
        <v>6834.1640977948509</v>
      </c>
      <c r="J55" s="60">
        <v>49.314224154114982</v>
      </c>
      <c r="K55" s="60">
        <v>3.9757003191473999</v>
      </c>
      <c r="L55" s="60">
        <v>370.59484049850539</v>
      </c>
      <c r="M55" s="60">
        <v>51.230848412205582</v>
      </c>
    </row>
    <row r="56" spans="1:13" x14ac:dyDescent="0.25">
      <c r="A56" s="59" t="s">
        <v>119</v>
      </c>
      <c r="B56" s="59" t="s">
        <v>120</v>
      </c>
      <c r="C56" s="59" t="s">
        <v>62</v>
      </c>
      <c r="D56" s="60">
        <v>28.568735107658092</v>
      </c>
      <c r="E56" s="60">
        <v>1.6970531575375105</v>
      </c>
      <c r="F56" s="60">
        <v>1000.2069808078328</v>
      </c>
      <c r="G56" s="60">
        <v>3747.7260011264025</v>
      </c>
      <c r="H56" s="60">
        <v>10620.158659869741</v>
      </c>
      <c r="I56" s="60">
        <v>5299.3045486447063</v>
      </c>
      <c r="J56" s="60">
        <v>38.23892558522391</v>
      </c>
      <c r="K56" s="60">
        <v>3.0828125406154778</v>
      </c>
      <c r="L56" s="60">
        <v>287.36432076479844</v>
      </c>
      <c r="M56" s="60">
        <v>39.725102314901726</v>
      </c>
    </row>
    <row r="57" spans="1:13" x14ac:dyDescent="0.25">
      <c r="A57" s="59" t="s">
        <v>119</v>
      </c>
      <c r="B57" s="59" t="s">
        <v>120</v>
      </c>
      <c r="C57" s="59" t="s">
        <v>63</v>
      </c>
      <c r="D57" s="60">
        <v>6.8808843704420415</v>
      </c>
      <c r="E57" s="60">
        <v>0.40874146172397363</v>
      </c>
      <c r="F57" s="60">
        <v>240.90351062139877</v>
      </c>
      <c r="G57" s="60">
        <v>902.65351856398115</v>
      </c>
      <c r="H57" s="60">
        <v>2557.9040674686271</v>
      </c>
      <c r="I57" s="60">
        <v>1276.356888240646</v>
      </c>
      <c r="J57" s="60">
        <v>9.2099851257094176</v>
      </c>
      <c r="K57" s="60">
        <v>0.74250667898970357</v>
      </c>
      <c r="L57" s="60">
        <v>69.212747989082558</v>
      </c>
      <c r="M57" s="60">
        <v>9.5679362282842586</v>
      </c>
    </row>
    <row r="58" spans="1:13" x14ac:dyDescent="0.25">
      <c r="A58" s="59" t="s">
        <v>119</v>
      </c>
      <c r="B58" s="59" t="s">
        <v>120</v>
      </c>
      <c r="C58" s="59" t="s">
        <v>143</v>
      </c>
      <c r="D58" s="60">
        <v>3.6146417895360083</v>
      </c>
      <c r="E58" s="60">
        <v>0.21471861596892283</v>
      </c>
      <c r="F58" s="60">
        <v>126.55057836440567</v>
      </c>
      <c r="G58" s="60">
        <v>474.17874709373689</v>
      </c>
      <c r="H58" s="60">
        <v>1343.7090987335191</v>
      </c>
      <c r="I58" s="60">
        <v>670.49127673401006</v>
      </c>
      <c r="J58" s="60">
        <v>4.8381567432524148</v>
      </c>
      <c r="K58" s="60">
        <v>0.39005097693762902</v>
      </c>
      <c r="L58" s="60">
        <v>36.358595462619313</v>
      </c>
      <c r="M58" s="60">
        <v>5.0261943477695779</v>
      </c>
    </row>
    <row r="59" spans="1:13" x14ac:dyDescent="0.25">
      <c r="A59" s="59" t="s">
        <v>119</v>
      </c>
      <c r="B59" s="59" t="s">
        <v>120</v>
      </c>
      <c r="C59" s="59" t="s">
        <v>144</v>
      </c>
      <c r="D59" s="60">
        <v>48.427489999566767</v>
      </c>
      <c r="E59" s="60">
        <v>2.8767120597282192</v>
      </c>
      <c r="F59" s="60">
        <v>1695.4728089303508</v>
      </c>
      <c r="G59" s="60">
        <v>6352.8526116654875</v>
      </c>
      <c r="H59" s="60">
        <v>18002.464069779195</v>
      </c>
      <c r="I59" s="60">
        <v>8982.9674666050523</v>
      </c>
      <c r="J59" s="60">
        <v>64.819642150562487</v>
      </c>
      <c r="K59" s="60">
        <v>5.2257432090920908</v>
      </c>
      <c r="L59" s="60">
        <v>487.11756812569496</v>
      </c>
      <c r="M59" s="60">
        <v>67.338892948430981</v>
      </c>
    </row>
    <row r="60" spans="1:13" x14ac:dyDescent="0.25">
      <c r="A60" s="59" t="s">
        <v>119</v>
      </c>
      <c r="B60" s="59" t="s">
        <v>120</v>
      </c>
      <c r="C60" s="59" t="s">
        <v>66</v>
      </c>
      <c r="D60" s="60">
        <v>7.9260819963319724</v>
      </c>
      <c r="E60" s="60">
        <v>0.4708287723655899</v>
      </c>
      <c r="F60" s="60">
        <v>277.49644894363661</v>
      </c>
      <c r="G60" s="60">
        <v>1039.7654454344595</v>
      </c>
      <c r="H60" s="60">
        <v>2946.4464574638619</v>
      </c>
      <c r="I60" s="60">
        <v>1470.2338839227696</v>
      </c>
      <c r="J60" s="60">
        <v>10.608970208095659</v>
      </c>
      <c r="K60" s="60">
        <v>0.85529250364636744</v>
      </c>
      <c r="L60" s="60">
        <v>79.726076797550803</v>
      </c>
      <c r="M60" s="60">
        <v>11.021293630048957</v>
      </c>
    </row>
    <row r="61" spans="1:13" x14ac:dyDescent="0.25">
      <c r="A61" s="59" t="s">
        <v>119</v>
      </c>
      <c r="B61" s="59" t="s">
        <v>120</v>
      </c>
      <c r="C61" s="59" t="s">
        <v>67</v>
      </c>
      <c r="D61" s="60">
        <v>4.1372406024809738</v>
      </c>
      <c r="E61" s="60">
        <v>0.24576227128973094</v>
      </c>
      <c r="F61" s="60">
        <v>144.84704752552454</v>
      </c>
      <c r="G61" s="60">
        <v>542.73471052897594</v>
      </c>
      <c r="H61" s="60">
        <v>1537.9802937311363</v>
      </c>
      <c r="I61" s="60">
        <v>767.42977457507175</v>
      </c>
      <c r="J61" s="60">
        <v>5.5376492844455347</v>
      </c>
      <c r="K61" s="60">
        <v>0.44644388926596096</v>
      </c>
      <c r="L61" s="60">
        <v>41.615259866853435</v>
      </c>
      <c r="M61" s="60">
        <v>5.7528730486519262</v>
      </c>
    </row>
    <row r="62" spans="1:13" x14ac:dyDescent="0.25">
      <c r="A62" s="59" t="s">
        <v>119</v>
      </c>
      <c r="B62" s="59" t="s">
        <v>120</v>
      </c>
      <c r="C62" s="59" t="s">
        <v>68</v>
      </c>
      <c r="D62" s="60">
        <v>32.705975710139064</v>
      </c>
      <c r="E62" s="60">
        <v>1.9428154288272417</v>
      </c>
      <c r="F62" s="60">
        <v>1145.0540283333573</v>
      </c>
      <c r="G62" s="60">
        <v>4290.4607116553789</v>
      </c>
      <c r="H62" s="60">
        <v>12158.138953600877</v>
      </c>
      <c r="I62" s="60">
        <v>6066.7343232197782</v>
      </c>
      <c r="J62" s="60">
        <v>43.776574869669446</v>
      </c>
      <c r="K62" s="60">
        <v>3.5292564298814391</v>
      </c>
      <c r="L62" s="60">
        <v>328.97958063165191</v>
      </c>
      <c r="M62" s="60">
        <v>45.477975363553654</v>
      </c>
    </row>
    <row r="63" spans="1:13" x14ac:dyDescent="0.25">
      <c r="A63" s="59" t="s">
        <v>119</v>
      </c>
      <c r="B63" s="59" t="s">
        <v>120</v>
      </c>
      <c r="C63" s="59" t="s">
        <v>69</v>
      </c>
      <c r="D63" s="60">
        <v>1.1322974280474243</v>
      </c>
      <c r="E63" s="60">
        <v>6.7261253195084261E-2</v>
      </c>
      <c r="F63" s="60">
        <v>39.642349849090934</v>
      </c>
      <c r="G63" s="60">
        <v>148.53792077635131</v>
      </c>
      <c r="H63" s="60">
        <v>420.92092249483733</v>
      </c>
      <c r="I63" s="60">
        <v>210.03341198896703</v>
      </c>
      <c r="J63" s="60">
        <v>1.5155671725850939</v>
      </c>
      <c r="K63" s="60">
        <v>0.12218464337805247</v>
      </c>
      <c r="L63" s="60">
        <v>11.389439542507256</v>
      </c>
      <c r="M63" s="60">
        <v>1.574470518578422</v>
      </c>
    </row>
    <row r="64" spans="1:13" x14ac:dyDescent="0.25">
      <c r="A64" s="59" t="s">
        <v>119</v>
      </c>
      <c r="B64" s="59" t="s">
        <v>120</v>
      </c>
      <c r="C64" s="59" t="s">
        <v>70</v>
      </c>
      <c r="D64" s="60">
        <v>1.0451976258899303</v>
      </c>
      <c r="E64" s="60">
        <v>6.2087310641616246E-2</v>
      </c>
      <c r="F64" s="60">
        <v>36.592938322237785</v>
      </c>
      <c r="G64" s="60">
        <v>137.11192687047816</v>
      </c>
      <c r="H64" s="60">
        <v>388.54238999523443</v>
      </c>
      <c r="I64" s="60">
        <v>193.87699568212341</v>
      </c>
      <c r="J64" s="60">
        <v>1.3989850823862406</v>
      </c>
      <c r="K64" s="60">
        <v>0.11278582465666383</v>
      </c>
      <c r="L64" s="60">
        <v>10.513328808468238</v>
      </c>
      <c r="M64" s="60">
        <v>1.4533574017646975</v>
      </c>
    </row>
    <row r="65" spans="1:13" x14ac:dyDescent="0.25">
      <c r="A65" s="59" t="s">
        <v>119</v>
      </c>
      <c r="B65" s="59" t="s">
        <v>120</v>
      </c>
      <c r="C65" s="59" t="s">
        <v>145</v>
      </c>
      <c r="D65" s="60">
        <v>6.4889352607333173</v>
      </c>
      <c r="E65" s="60">
        <v>0.38545872023336752</v>
      </c>
      <c r="F65" s="60">
        <v>227.1811587505596</v>
      </c>
      <c r="G65" s="60">
        <v>851.23654598755184</v>
      </c>
      <c r="H65" s="60">
        <v>2412.2006712204138</v>
      </c>
      <c r="I65" s="60">
        <v>1203.6530148598495</v>
      </c>
      <c r="J65" s="60">
        <v>8.6853657198145768</v>
      </c>
      <c r="K65" s="60">
        <v>0.70021199474345464</v>
      </c>
      <c r="L65" s="60">
        <v>65.270249685906975</v>
      </c>
      <c r="M65" s="60">
        <v>9.0229272026224958</v>
      </c>
    </row>
    <row r="66" spans="1:13" x14ac:dyDescent="0.25">
      <c r="A66" s="59" t="s">
        <v>119</v>
      </c>
      <c r="B66" s="59" t="s">
        <v>120</v>
      </c>
      <c r="C66" s="59" t="s">
        <v>72</v>
      </c>
      <c r="D66" s="60">
        <v>0.56614871402371214</v>
      </c>
      <c r="E66" s="60">
        <v>3.3630626597542131E-2</v>
      </c>
      <c r="F66" s="60">
        <v>19.821174924545467</v>
      </c>
      <c r="G66" s="60">
        <v>74.268960388175657</v>
      </c>
      <c r="H66" s="60">
        <v>210.46046124741866</v>
      </c>
      <c r="I66" s="60">
        <v>105.01670599448352</v>
      </c>
      <c r="J66" s="60">
        <v>0.75778358629254694</v>
      </c>
      <c r="K66" s="60">
        <v>6.1092321689026237E-2</v>
      </c>
      <c r="L66" s="60">
        <v>5.6947197712536282</v>
      </c>
      <c r="M66" s="60">
        <v>0.78723525928921101</v>
      </c>
    </row>
    <row r="67" spans="1:13" x14ac:dyDescent="0.25">
      <c r="A67" s="59" t="s">
        <v>119</v>
      </c>
      <c r="B67" s="59" t="s">
        <v>120</v>
      </c>
      <c r="C67" s="59" t="s">
        <v>73</v>
      </c>
      <c r="D67" s="60">
        <v>4.2243404046384683</v>
      </c>
      <c r="E67" s="60">
        <v>0.25093621384319897</v>
      </c>
      <c r="F67" s="60">
        <v>147.89645905237771</v>
      </c>
      <c r="G67" s="60">
        <v>554.16070443484921</v>
      </c>
      <c r="H67" s="60">
        <v>1570.3588262307392</v>
      </c>
      <c r="I67" s="60">
        <v>783.5861908819154</v>
      </c>
      <c r="J67" s="60">
        <v>5.6542313746443886</v>
      </c>
      <c r="K67" s="60">
        <v>0.4558427079873496</v>
      </c>
      <c r="L67" s="60">
        <v>42.491370600892459</v>
      </c>
      <c r="M67" s="60">
        <v>5.8739861654656522</v>
      </c>
    </row>
    <row r="68" spans="1:13" x14ac:dyDescent="0.25">
      <c r="A68" s="59" t="s">
        <v>119</v>
      </c>
      <c r="B68" s="59" t="s">
        <v>120</v>
      </c>
      <c r="C68" s="59" t="s">
        <v>146</v>
      </c>
      <c r="D68" s="60">
        <v>28.568735107658092</v>
      </c>
      <c r="E68" s="60">
        <v>1.6970531575375105</v>
      </c>
      <c r="F68" s="60">
        <v>1000.2069808078328</v>
      </c>
      <c r="G68" s="60">
        <v>3747.7260011264025</v>
      </c>
      <c r="H68" s="60">
        <v>10620.158659869741</v>
      </c>
      <c r="I68" s="60">
        <v>5299.3045486447063</v>
      </c>
      <c r="J68" s="60">
        <v>38.23892558522391</v>
      </c>
      <c r="K68" s="60">
        <v>3.0828125406154778</v>
      </c>
      <c r="L68" s="60">
        <v>287.36432076479844</v>
      </c>
      <c r="M68" s="60">
        <v>39.725102314901726</v>
      </c>
    </row>
    <row r="69" spans="1:13" x14ac:dyDescent="0.25">
      <c r="A69" s="59" t="s">
        <v>119</v>
      </c>
      <c r="B69" s="59" t="s">
        <v>120</v>
      </c>
      <c r="C69" s="59" t="s">
        <v>75</v>
      </c>
      <c r="D69" s="60">
        <v>0.65324851618120638</v>
      </c>
      <c r="E69" s="60">
        <v>3.8804569151010153E-2</v>
      </c>
      <c r="F69" s="60">
        <v>22.870586451398616</v>
      </c>
      <c r="G69" s="60">
        <v>85.694954294048841</v>
      </c>
      <c r="H69" s="60">
        <v>242.83899374702153</v>
      </c>
      <c r="I69" s="60">
        <v>121.17312230132713</v>
      </c>
      <c r="J69" s="60">
        <v>0.87436567649140029</v>
      </c>
      <c r="K69" s="60">
        <v>7.049114041041489E-2</v>
      </c>
      <c r="L69" s="60">
        <v>6.5708305052926477</v>
      </c>
      <c r="M69" s="60">
        <v>0.90834837610293584</v>
      </c>
    </row>
    <row r="70" spans="1:13" x14ac:dyDescent="0.25">
      <c r="A70" s="59" t="s">
        <v>119</v>
      </c>
      <c r="B70" s="59" t="s">
        <v>120</v>
      </c>
      <c r="C70" s="59" t="s">
        <v>76</v>
      </c>
      <c r="D70" s="60">
        <v>0.47904891186621806</v>
      </c>
      <c r="E70" s="60">
        <v>2.8456684044074115E-2</v>
      </c>
      <c r="F70" s="60">
        <v>16.771763397692322</v>
      </c>
      <c r="G70" s="60">
        <v>62.842966482302486</v>
      </c>
      <c r="H70" s="60">
        <v>178.08192874781579</v>
      </c>
      <c r="I70" s="60">
        <v>88.860289687639906</v>
      </c>
      <c r="J70" s="60">
        <v>0.6412014960936937</v>
      </c>
      <c r="K70" s="60">
        <v>5.169350296763759E-2</v>
      </c>
      <c r="L70" s="60">
        <v>4.8186090372146086</v>
      </c>
      <c r="M70" s="60">
        <v>0.6661221424754864</v>
      </c>
    </row>
    <row r="71" spans="1:13" x14ac:dyDescent="0.25">
      <c r="A71" s="59" t="s">
        <v>119</v>
      </c>
      <c r="B71" s="59" t="s">
        <v>120</v>
      </c>
      <c r="C71" s="59" t="s">
        <v>77</v>
      </c>
      <c r="D71" s="60">
        <v>19.161956474648722</v>
      </c>
      <c r="E71" s="60">
        <v>1.1382673617629646</v>
      </c>
      <c r="F71" s="60">
        <v>670.87053590769278</v>
      </c>
      <c r="G71" s="60">
        <v>2513.7186592920993</v>
      </c>
      <c r="H71" s="60">
        <v>7123.277149912632</v>
      </c>
      <c r="I71" s="60">
        <v>3554.4115875055963</v>
      </c>
      <c r="J71" s="60">
        <v>25.648059843747745</v>
      </c>
      <c r="K71" s="60">
        <v>2.0677401187055038</v>
      </c>
      <c r="L71" s="60">
        <v>192.74436148858436</v>
      </c>
      <c r="M71" s="60">
        <v>26.644885699019454</v>
      </c>
    </row>
    <row r="72" spans="1:13" x14ac:dyDescent="0.25">
      <c r="A72" s="59" t="s">
        <v>121</v>
      </c>
      <c r="B72" s="59" t="s">
        <v>113</v>
      </c>
      <c r="C72" s="59" t="s">
        <v>78</v>
      </c>
      <c r="D72" s="60">
        <v>50.692084855661619</v>
      </c>
      <c r="E72" s="60">
        <v>3.0112345661183881</v>
      </c>
      <c r="F72" s="60">
        <v>1774.7575086285328</v>
      </c>
      <c r="G72" s="60">
        <v>6649.928453218191</v>
      </c>
      <c r="H72" s="60">
        <v>18844.305914768873</v>
      </c>
      <c r="I72" s="60">
        <v>9403.0342905829857</v>
      </c>
      <c r="J72" s="60">
        <v>67.850776495732674</v>
      </c>
      <c r="K72" s="60">
        <v>5.4701124958481957</v>
      </c>
      <c r="L72" s="60">
        <v>509.89644721070954</v>
      </c>
      <c r="M72" s="60">
        <v>70.487833985587827</v>
      </c>
    </row>
    <row r="73" spans="1:13" x14ac:dyDescent="0.25">
      <c r="A73" s="59" t="s">
        <v>121</v>
      </c>
      <c r="B73" s="59" t="s">
        <v>113</v>
      </c>
      <c r="C73" s="59" t="s">
        <v>79</v>
      </c>
      <c r="D73" s="60">
        <v>37.88841393850997</v>
      </c>
      <c r="E73" s="60">
        <v>2.2506650107585888</v>
      </c>
      <c r="F73" s="60">
        <v>1326.4940141811196</v>
      </c>
      <c r="G73" s="60">
        <v>4970.3073490548322</v>
      </c>
      <c r="H73" s="60">
        <v>14084.661637327248</v>
      </c>
      <c r="I73" s="60">
        <v>7028.0410934769734</v>
      </c>
      <c r="J73" s="60">
        <v>50.713209236501221</v>
      </c>
      <c r="K73" s="60">
        <v>4.0884861438040634</v>
      </c>
      <c r="L73" s="60">
        <v>381.10816930697359</v>
      </c>
      <c r="M73" s="60">
        <v>52.68420581397028</v>
      </c>
    </row>
    <row r="74" spans="1:13" x14ac:dyDescent="0.25">
      <c r="A74" s="59" t="s">
        <v>121</v>
      </c>
      <c r="B74" s="59" t="s">
        <v>113</v>
      </c>
      <c r="C74" s="59" t="s">
        <v>80</v>
      </c>
      <c r="D74" s="60">
        <v>106.87145724724536</v>
      </c>
      <c r="E74" s="60">
        <v>6.3484275131052605</v>
      </c>
      <c r="F74" s="60">
        <v>3741.6279434488133</v>
      </c>
      <c r="G74" s="60">
        <v>14019.694522506388</v>
      </c>
      <c r="H74" s="60">
        <v>39728.459377012718</v>
      </c>
      <c r="I74" s="60">
        <v>19823.922808497118</v>
      </c>
      <c r="J74" s="60">
        <v>143.04622467399309</v>
      </c>
      <c r="K74" s="60">
        <v>11.532350571143875</v>
      </c>
      <c r="L74" s="60">
        <v>1074.9878706658772</v>
      </c>
      <c r="M74" s="60">
        <v>148.60579433044029</v>
      </c>
    </row>
    <row r="75" spans="1:13" x14ac:dyDescent="0.25">
      <c r="A75" s="59" t="s">
        <v>121</v>
      </c>
      <c r="B75" s="59" t="s">
        <v>113</v>
      </c>
      <c r="C75" s="59" t="s">
        <v>81</v>
      </c>
      <c r="D75" s="60">
        <v>21.383001429664823</v>
      </c>
      <c r="E75" s="60">
        <v>1.270202896876399</v>
      </c>
      <c r="F75" s="60">
        <v>748.63052984244803</v>
      </c>
      <c r="G75" s="60">
        <v>2805.0815038918654</v>
      </c>
      <c r="H75" s="60">
        <v>7948.9297286525052</v>
      </c>
      <c r="I75" s="60">
        <v>3966.4002033301081</v>
      </c>
      <c r="J75" s="60">
        <v>28.620903143818506</v>
      </c>
      <c r="K75" s="60">
        <v>2.307409996100914</v>
      </c>
      <c r="L75" s="60">
        <v>215.08518520657935</v>
      </c>
      <c r="M75" s="60">
        <v>29.733270177769434</v>
      </c>
    </row>
    <row r="76" spans="1:13" x14ac:dyDescent="0.25">
      <c r="A76" s="59" t="s">
        <v>121</v>
      </c>
      <c r="B76" s="59" t="s">
        <v>113</v>
      </c>
      <c r="C76" s="59" t="s">
        <v>82</v>
      </c>
      <c r="D76" s="60">
        <v>19.858754891908671</v>
      </c>
      <c r="E76" s="60">
        <v>1.1796589021907085</v>
      </c>
      <c r="F76" s="60">
        <v>695.26582812251786</v>
      </c>
      <c r="G76" s="60">
        <v>2605.1266105390841</v>
      </c>
      <c r="H76" s="60">
        <v>7382.3054099094534</v>
      </c>
      <c r="I76" s="60">
        <v>3683.6629179603442</v>
      </c>
      <c r="J76" s="60">
        <v>26.580716565338566</v>
      </c>
      <c r="K76" s="60">
        <v>2.1429306684766125</v>
      </c>
      <c r="L76" s="60">
        <v>199.75324736089647</v>
      </c>
      <c r="M76" s="60">
        <v>27.613790633529245</v>
      </c>
    </row>
    <row r="77" spans="1:13" x14ac:dyDescent="0.25">
      <c r="A77" s="59" t="s">
        <v>121</v>
      </c>
      <c r="B77" s="59" t="s">
        <v>113</v>
      </c>
      <c r="C77" s="59" t="s">
        <v>83</v>
      </c>
      <c r="D77" s="60">
        <v>0.21774950539373547</v>
      </c>
      <c r="E77" s="60">
        <v>1.293485638367005E-2</v>
      </c>
      <c r="F77" s="60">
        <v>7.6235288171328719</v>
      </c>
      <c r="G77" s="60">
        <v>28.564984764682947</v>
      </c>
      <c r="H77" s="60">
        <v>80.946331249007173</v>
      </c>
      <c r="I77" s="60">
        <v>40.391040767109047</v>
      </c>
      <c r="J77" s="60">
        <v>0.29145522549713343</v>
      </c>
      <c r="K77" s="60">
        <v>2.349704680347163E-2</v>
      </c>
      <c r="L77" s="60">
        <v>2.1902768350975492</v>
      </c>
      <c r="M77" s="60">
        <v>0.30278279203431196</v>
      </c>
    </row>
    <row r="78" spans="1:13" x14ac:dyDescent="0.25">
      <c r="A78" s="59" t="s">
        <v>121</v>
      </c>
      <c r="B78" s="59" t="s">
        <v>113</v>
      </c>
      <c r="C78" s="59" t="s">
        <v>84</v>
      </c>
      <c r="D78" s="60">
        <v>0.74034831833870063</v>
      </c>
      <c r="E78" s="60">
        <v>4.3978511704478175E-2</v>
      </c>
      <c r="F78" s="60">
        <v>25.919997978251768</v>
      </c>
      <c r="G78" s="60">
        <v>97.120948199922026</v>
      </c>
      <c r="H78" s="60">
        <v>275.2175262466244</v>
      </c>
      <c r="I78" s="60">
        <v>137.32953860817076</v>
      </c>
      <c r="J78" s="60">
        <v>0.99094776669025375</v>
      </c>
      <c r="K78" s="60">
        <v>7.9889959131803551E-2</v>
      </c>
      <c r="L78" s="60">
        <v>7.4469412393316681</v>
      </c>
      <c r="M78" s="60">
        <v>1.0294614929166608</v>
      </c>
    </row>
    <row r="79" spans="1:13" x14ac:dyDescent="0.25">
      <c r="A79" s="59" t="s">
        <v>121</v>
      </c>
      <c r="B79" s="59" t="s">
        <v>113</v>
      </c>
      <c r="C79" s="59" t="s">
        <v>85</v>
      </c>
      <c r="D79" s="60">
        <v>13.021420422545381</v>
      </c>
      <c r="E79" s="60">
        <v>0.77350441174346907</v>
      </c>
      <c r="F79" s="60">
        <v>455.88702326454575</v>
      </c>
      <c r="G79" s="60">
        <v>1708.1860889280401</v>
      </c>
      <c r="H79" s="60">
        <v>4840.5906086906289</v>
      </c>
      <c r="I79" s="60">
        <v>2415.384237873121</v>
      </c>
      <c r="J79" s="60">
        <v>17.429022484728581</v>
      </c>
      <c r="K79" s="60">
        <v>1.4051233988476035</v>
      </c>
      <c r="L79" s="60">
        <v>130.97855473883345</v>
      </c>
      <c r="M79" s="60">
        <v>18.106410963651854</v>
      </c>
    </row>
    <row r="80" spans="1:13" x14ac:dyDescent="0.25">
      <c r="A80" s="59" t="s">
        <v>121</v>
      </c>
      <c r="B80" s="59" t="s">
        <v>113</v>
      </c>
      <c r="C80" s="59" t="s">
        <v>86</v>
      </c>
      <c r="D80" s="60">
        <v>19.466805782199948</v>
      </c>
      <c r="E80" s="60">
        <v>1.1563761607001024</v>
      </c>
      <c r="F80" s="60">
        <v>681.54347625167873</v>
      </c>
      <c r="G80" s="60">
        <v>2553.7096379626551</v>
      </c>
      <c r="H80" s="60">
        <v>7236.6020136612406</v>
      </c>
      <c r="I80" s="60">
        <v>3610.9590445795484</v>
      </c>
      <c r="J80" s="60">
        <v>26.056097159443727</v>
      </c>
      <c r="K80" s="60">
        <v>2.1006359842303635</v>
      </c>
      <c r="L80" s="60">
        <v>195.8107490577209</v>
      </c>
      <c r="M80" s="60">
        <v>27.068781607867486</v>
      </c>
    </row>
    <row r="81" spans="1:13" x14ac:dyDescent="0.25">
      <c r="A81" s="59" t="s">
        <v>121</v>
      </c>
      <c r="B81" s="59" t="s">
        <v>113</v>
      </c>
      <c r="C81" s="59" t="s">
        <v>87</v>
      </c>
      <c r="D81" s="60">
        <v>21.252351726428582</v>
      </c>
      <c r="E81" s="60">
        <v>1.262441983046197</v>
      </c>
      <c r="F81" s="60">
        <v>744.05641255216835</v>
      </c>
      <c r="G81" s="60">
        <v>2787.9425130330555</v>
      </c>
      <c r="H81" s="60">
        <v>7900.3619299031006</v>
      </c>
      <c r="I81" s="60">
        <v>3942.1655788698426</v>
      </c>
      <c r="J81" s="60">
        <v>28.446030008520225</v>
      </c>
      <c r="K81" s="60">
        <v>2.2933117680188313</v>
      </c>
      <c r="L81" s="60">
        <v>213.77101910552082</v>
      </c>
      <c r="M81" s="60">
        <v>29.551600502548848</v>
      </c>
    </row>
    <row r="82" spans="1:13" x14ac:dyDescent="0.25">
      <c r="A82" s="59" t="s">
        <v>121</v>
      </c>
      <c r="B82" s="59" t="s">
        <v>113</v>
      </c>
      <c r="C82" s="59" t="s">
        <v>88</v>
      </c>
      <c r="D82" s="60">
        <v>0.30484930755122969</v>
      </c>
      <c r="E82" s="60">
        <v>1.8108798937138074E-2</v>
      </c>
      <c r="F82" s="60">
        <v>10.672940343986022</v>
      </c>
      <c r="G82" s="60">
        <v>39.990978670556132</v>
      </c>
      <c r="H82" s="60">
        <v>113.32486374861007</v>
      </c>
      <c r="I82" s="60">
        <v>56.547457073952671</v>
      </c>
      <c r="J82" s="60">
        <v>0.40803731569598689</v>
      </c>
      <c r="K82" s="60">
        <v>3.289586552486029E-2</v>
      </c>
      <c r="L82" s="60">
        <v>3.0663875691365696</v>
      </c>
      <c r="M82" s="60">
        <v>0.4238959088480368</v>
      </c>
    </row>
    <row r="83" spans="1:13" x14ac:dyDescent="0.25">
      <c r="A83" s="59" t="s">
        <v>121</v>
      </c>
      <c r="B83" s="59" t="s">
        <v>113</v>
      </c>
      <c r="C83" s="59" t="s">
        <v>89</v>
      </c>
      <c r="D83" s="60">
        <v>1.393596834519907</v>
      </c>
      <c r="E83" s="60">
        <v>8.2783080855488328E-2</v>
      </c>
      <c r="F83" s="60">
        <v>48.79058442965038</v>
      </c>
      <c r="G83" s="60">
        <v>182.81590249397087</v>
      </c>
      <c r="H83" s="60">
        <v>518.05651999364591</v>
      </c>
      <c r="I83" s="60">
        <v>258.50266090949788</v>
      </c>
      <c r="J83" s="60">
        <v>1.865313443181654</v>
      </c>
      <c r="K83" s="60">
        <v>0.15038109954221843</v>
      </c>
      <c r="L83" s="60">
        <v>14.017771744624316</v>
      </c>
      <c r="M83" s="60">
        <v>1.9378098690195966</v>
      </c>
    </row>
    <row r="84" spans="1:13" x14ac:dyDescent="0.25">
      <c r="A84" s="59" t="s">
        <v>121</v>
      </c>
      <c r="B84" s="59" t="s">
        <v>113</v>
      </c>
      <c r="C84" s="59" t="s">
        <v>90</v>
      </c>
      <c r="D84" s="60">
        <v>0.39194910970872382</v>
      </c>
      <c r="E84" s="60">
        <v>2.328274149060609E-2</v>
      </c>
      <c r="F84" s="60">
        <v>13.722351870839169</v>
      </c>
      <c r="G84" s="60">
        <v>51.416972576429302</v>
      </c>
      <c r="H84" s="60">
        <v>145.7033962482129</v>
      </c>
      <c r="I84" s="60">
        <v>72.703873380796267</v>
      </c>
      <c r="J84" s="60">
        <v>0.52461940589484013</v>
      </c>
      <c r="K84" s="60">
        <v>4.229468424624893E-2</v>
      </c>
      <c r="L84" s="60">
        <v>3.9424983031755887</v>
      </c>
      <c r="M84" s="60">
        <v>0.54500902566176146</v>
      </c>
    </row>
    <row r="85" spans="1:13" x14ac:dyDescent="0.25">
      <c r="A85" s="59" t="s">
        <v>121</v>
      </c>
      <c r="B85" s="59" t="s">
        <v>113</v>
      </c>
      <c r="C85" s="59" t="s">
        <v>91</v>
      </c>
      <c r="D85" s="60">
        <v>3.7017415916935033</v>
      </c>
      <c r="E85" s="60">
        <v>0.21989255852239087</v>
      </c>
      <c r="F85" s="60">
        <v>129.59998989125884</v>
      </c>
      <c r="G85" s="60">
        <v>485.6047409996101</v>
      </c>
      <c r="H85" s="60">
        <v>1376.087631233122</v>
      </c>
      <c r="I85" s="60">
        <v>686.64769304085382</v>
      </c>
      <c r="J85" s="60">
        <v>4.9547388334512688</v>
      </c>
      <c r="K85" s="60">
        <v>0.39944979565901773</v>
      </c>
      <c r="L85" s="60">
        <v>37.234706196658337</v>
      </c>
      <c r="M85" s="60">
        <v>5.147307464583303</v>
      </c>
    </row>
    <row r="86" spans="1:13" x14ac:dyDescent="0.25">
      <c r="A86" s="59" t="s">
        <v>121</v>
      </c>
      <c r="B86" s="59" t="s">
        <v>113</v>
      </c>
      <c r="C86" s="59" t="s">
        <v>92</v>
      </c>
      <c r="D86" s="60">
        <v>25.215392724594569</v>
      </c>
      <c r="E86" s="60">
        <v>1.4978563692289919</v>
      </c>
      <c r="F86" s="60">
        <v>882.80463702398663</v>
      </c>
      <c r="G86" s="60">
        <v>3307.8252357502852</v>
      </c>
      <c r="H86" s="60">
        <v>9373.5851586350309</v>
      </c>
      <c r="I86" s="60">
        <v>4677.282520831227</v>
      </c>
      <c r="J86" s="60">
        <v>33.750515112568053</v>
      </c>
      <c r="K86" s="60">
        <v>2.7209580198420147</v>
      </c>
      <c r="L86" s="60">
        <v>253.63405750429621</v>
      </c>
      <c r="M86" s="60">
        <v>35.062247317573323</v>
      </c>
    </row>
    <row r="87" spans="1:13" x14ac:dyDescent="0.25">
      <c r="A87" s="59"/>
      <c r="B87" s="59"/>
      <c r="C87" s="59"/>
      <c r="D87" s="60"/>
      <c r="E87" s="60"/>
      <c r="F87" s="60"/>
      <c r="G87" s="60"/>
      <c r="H87" s="60"/>
      <c r="I87" s="60"/>
      <c r="J87" s="60"/>
      <c r="K87" s="60"/>
      <c r="L87" s="60"/>
      <c r="M87" s="60"/>
    </row>
    <row r="88" spans="1:13" x14ac:dyDescent="0.25">
      <c r="A88" s="59"/>
      <c r="B88" s="59"/>
      <c r="C88" s="59" t="s">
        <v>150</v>
      </c>
      <c r="D88" s="64">
        <f>SUM(D2:D86)</f>
        <v>2844.9843877713115</v>
      </c>
      <c r="E88" s="64">
        <f t="shared" ref="E88:M88" si="0">SUM(E2:E86)</f>
        <v>168.99907259520265</v>
      </c>
      <c r="F88" s="64">
        <f t="shared" si="0"/>
        <v>99604.453407367851</v>
      </c>
      <c r="G88" s="64">
        <f t="shared" si="0"/>
        <v>373212.95194448862</v>
      </c>
      <c r="H88" s="64">
        <f t="shared" si="0"/>
        <v>1057596.1963007783</v>
      </c>
      <c r="I88" s="64">
        <f t="shared" si="0"/>
        <v>527725.10403858649</v>
      </c>
      <c r="J88" s="64">
        <f t="shared" si="0"/>
        <v>3807.9791032102489</v>
      </c>
      <c r="K88" s="64">
        <f t="shared" si="0"/>
        <v>306.9983153060781</v>
      </c>
      <c r="L88" s="64">
        <f t="shared" si="0"/>
        <v>28616.842961283524</v>
      </c>
      <c r="M88" s="64">
        <f t="shared" si="0"/>
        <v>3955.978291045099</v>
      </c>
    </row>
    <row r="89" spans="1:13" x14ac:dyDescent="0.25">
      <c r="A89" s="59"/>
      <c r="B89" s="59"/>
      <c r="C89" s="59" t="s">
        <v>151</v>
      </c>
      <c r="D89" s="65">
        <f>D88/20</f>
        <v>142.24921938856556</v>
      </c>
      <c r="E89" s="65">
        <f t="shared" ref="E89:M89" si="1">E88/20</f>
        <v>8.4499536297601328</v>
      </c>
      <c r="F89" s="65">
        <f t="shared" si="1"/>
        <v>4980.2226703683928</v>
      </c>
      <c r="G89" s="65">
        <f t="shared" si="1"/>
        <v>18660.64759722443</v>
      </c>
      <c r="H89" s="65">
        <f t="shared" si="1"/>
        <v>52879.809815038912</v>
      </c>
      <c r="I89" s="65">
        <f t="shared" si="1"/>
        <v>26386.255201929325</v>
      </c>
      <c r="J89" s="65">
        <f t="shared" si="1"/>
        <v>190.39895516051246</v>
      </c>
      <c r="K89" s="65">
        <f t="shared" si="1"/>
        <v>15.349915765303905</v>
      </c>
      <c r="L89" s="65">
        <f t="shared" si="1"/>
        <v>1430.8421480641762</v>
      </c>
      <c r="M89" s="65">
        <f t="shared" si="1"/>
        <v>197.79891455225496</v>
      </c>
    </row>
    <row r="90" spans="1:13" x14ac:dyDescent="0.25">
      <c r="A90" s="59"/>
      <c r="B90" s="59"/>
      <c r="C90" s="59"/>
      <c r="D90" s="60"/>
      <c r="E90" s="60"/>
      <c r="F90" s="60"/>
      <c r="G90" s="60"/>
      <c r="H90" s="60"/>
      <c r="I90" s="60"/>
      <c r="J90" s="60"/>
      <c r="K90" s="60"/>
      <c r="L90" s="60"/>
      <c r="M90" s="60"/>
    </row>
    <row r="91" spans="1:13" x14ac:dyDescent="0.25">
      <c r="A91" s="59"/>
      <c r="B91" s="59"/>
      <c r="C91" s="59"/>
      <c r="D91" s="60"/>
      <c r="E91" s="60"/>
      <c r="F91" s="60"/>
      <c r="G91" s="60"/>
      <c r="H91" s="60"/>
      <c r="I91" s="60"/>
      <c r="J91" s="60"/>
      <c r="K91" s="60"/>
      <c r="L91" s="60"/>
      <c r="M91" s="6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4"/>
  <sheetViews>
    <sheetView tabSelected="1" workbookViewId="0">
      <selection activeCell="E26" sqref="E26"/>
    </sheetView>
  </sheetViews>
  <sheetFormatPr defaultRowHeight="15" x14ac:dyDescent="0.25"/>
  <cols>
    <col min="1" max="1" width="9.42578125" bestFit="1" customWidth="1"/>
    <col min="2" max="2" width="11" bestFit="1" customWidth="1"/>
    <col min="3" max="3" width="57.28515625" customWidth="1"/>
    <col min="4" max="13" width="9.42578125" customWidth="1"/>
    <col min="18" max="19" width="9.5703125" bestFit="1" customWidth="1"/>
    <col min="20" max="20" width="10.5703125" bestFit="1" customWidth="1"/>
    <col min="21" max="24" width="9.28515625" bestFit="1" customWidth="1"/>
    <col min="25" max="25" width="57.28515625" customWidth="1"/>
  </cols>
  <sheetData>
    <row r="1" spans="1:25" x14ac:dyDescent="0.25">
      <c r="D1" s="85" t="s">
        <v>149</v>
      </c>
      <c r="E1" s="86"/>
      <c r="F1" s="86"/>
      <c r="G1" s="86"/>
      <c r="H1" s="86"/>
      <c r="I1" s="86"/>
      <c r="J1" s="86"/>
      <c r="K1" s="86"/>
      <c r="L1" s="86"/>
      <c r="M1" s="86"/>
      <c r="O1" s="87" t="s">
        <v>156</v>
      </c>
      <c r="P1" s="87"/>
      <c r="Q1" s="87"/>
      <c r="R1" s="87"/>
      <c r="S1" s="87"/>
      <c r="T1" s="87"/>
      <c r="U1" s="87"/>
      <c r="V1" s="87"/>
      <c r="W1" s="87"/>
      <c r="X1" s="87"/>
    </row>
    <row r="2" spans="1:25" ht="126" customHeight="1" x14ac:dyDescent="0.25">
      <c r="A2" s="59" t="s">
        <v>111</v>
      </c>
      <c r="B2" s="59" t="s">
        <v>114</v>
      </c>
      <c r="C2" s="59" t="s">
        <v>0</v>
      </c>
      <c r="D2" s="61" t="s">
        <v>125</v>
      </c>
      <c r="E2" s="61" t="s">
        <v>126</v>
      </c>
      <c r="F2" s="61" t="s">
        <v>127</v>
      </c>
      <c r="G2" s="61" t="s">
        <v>128</v>
      </c>
      <c r="H2" s="61" t="s">
        <v>129</v>
      </c>
      <c r="I2" s="61" t="s">
        <v>130</v>
      </c>
      <c r="J2" s="61" t="s">
        <v>131</v>
      </c>
      <c r="K2" s="61" t="s">
        <v>132</v>
      </c>
      <c r="L2" s="61" t="s">
        <v>133</v>
      </c>
      <c r="M2" s="61" t="s">
        <v>134</v>
      </c>
      <c r="O2" s="61" t="s">
        <v>125</v>
      </c>
      <c r="P2" s="61" t="s">
        <v>126</v>
      </c>
      <c r="Q2" s="61" t="s">
        <v>127</v>
      </c>
      <c r="R2" s="61" t="s">
        <v>128</v>
      </c>
      <c r="S2" s="61" t="s">
        <v>129</v>
      </c>
      <c r="T2" s="61" t="s">
        <v>130</v>
      </c>
      <c r="U2" s="61" t="s">
        <v>131</v>
      </c>
      <c r="V2" s="61" t="s">
        <v>132</v>
      </c>
      <c r="W2" s="61" t="s">
        <v>133</v>
      </c>
      <c r="X2" s="61" t="s">
        <v>134</v>
      </c>
      <c r="Y2" s="59" t="s">
        <v>0</v>
      </c>
    </row>
    <row r="3" spans="1:25" x14ac:dyDescent="0.25">
      <c r="A3" s="59" t="s">
        <v>116</v>
      </c>
      <c r="B3" s="59" t="s">
        <v>117</v>
      </c>
      <c r="C3" s="59" t="s">
        <v>32</v>
      </c>
      <c r="D3" s="60">
        <v>484.36199979782515</v>
      </c>
      <c r="E3" s="60">
        <v>28.772294539835659</v>
      </c>
      <c r="F3" s="60">
        <v>16957.777500830362</v>
      </c>
      <c r="G3" s="60">
        <v>63539.952110560742</v>
      </c>
      <c r="H3" s="60">
        <v>180057.01923029157</v>
      </c>
      <c r="I3" s="60">
        <v>89845.831082357356</v>
      </c>
      <c r="J3" s="60">
        <v>648.3130035958236</v>
      </c>
      <c r="K3" s="60">
        <v>52.266830909642295</v>
      </c>
      <c r="L3" s="60">
        <v>4872.0517919909889</v>
      </c>
      <c r="M3" s="60">
        <v>673.51004260112347</v>
      </c>
      <c r="O3" s="76">
        <f t="shared" ref="O3:X3" si="0">D3/19</f>
        <v>25.49273683146448</v>
      </c>
      <c r="P3" s="63">
        <f t="shared" si="0"/>
        <v>1.5143312915702978</v>
      </c>
      <c r="Q3" s="63">
        <f t="shared" si="0"/>
        <v>892.51460530686109</v>
      </c>
      <c r="R3" s="63">
        <f t="shared" si="0"/>
        <v>3344.2080058189863</v>
      </c>
      <c r="S3" s="63">
        <f t="shared" si="0"/>
        <v>9476.6852226469255</v>
      </c>
      <c r="T3" s="63">
        <f t="shared" si="0"/>
        <v>4728.7279517030183</v>
      </c>
      <c r="U3" s="63">
        <f t="shared" si="0"/>
        <v>34.121737031359139</v>
      </c>
      <c r="V3" s="63">
        <f t="shared" si="0"/>
        <v>2.7508858373495944</v>
      </c>
      <c r="W3" s="63">
        <f t="shared" si="0"/>
        <v>256.4237785258415</v>
      </c>
      <c r="X3" s="63">
        <f t="shared" si="0"/>
        <v>35.447896979006501</v>
      </c>
      <c r="Y3" s="59" t="s">
        <v>32</v>
      </c>
    </row>
    <row r="4" spans="1:25" x14ac:dyDescent="0.25">
      <c r="A4" s="59" t="s">
        <v>116</v>
      </c>
      <c r="B4" s="59" t="s">
        <v>117</v>
      </c>
      <c r="C4" s="62" t="s">
        <v>24</v>
      </c>
      <c r="D4" s="60">
        <v>479.87635998671425</v>
      </c>
      <c r="E4" s="60">
        <v>28.505836498332059</v>
      </c>
      <c r="F4" s="60">
        <v>16800.732807197423</v>
      </c>
      <c r="G4" s="60">
        <v>62951.51342440828</v>
      </c>
      <c r="H4" s="60">
        <v>178389.52480656203</v>
      </c>
      <c r="I4" s="60">
        <v>89013.775642554916</v>
      </c>
      <c r="J4" s="60">
        <v>642.30902595058274</v>
      </c>
      <c r="K4" s="60">
        <v>51.782791745490783</v>
      </c>
      <c r="L4" s="60">
        <v>4826.9320891879797</v>
      </c>
      <c r="M4" s="60">
        <v>667.27271708521664</v>
      </c>
      <c r="O4" s="76">
        <f t="shared" ref="O4:O67" si="1">D4/19</f>
        <v>25.256650525616539</v>
      </c>
      <c r="P4" s="63">
        <f t="shared" ref="P4:P67" si="2">E4/19</f>
        <v>1.50030718412274</v>
      </c>
      <c r="Q4" s="63">
        <f t="shared" ref="Q4:Q67" si="3">F4/19</f>
        <v>884.24909511565386</v>
      </c>
      <c r="R4" s="63">
        <f t="shared" ref="R4:R67" si="4">G4/19</f>
        <v>3313.2375486530673</v>
      </c>
      <c r="S4" s="63">
        <f t="shared" ref="S4:S67" si="5">H4/19</f>
        <v>9388.9223582401064</v>
      </c>
      <c r="T4" s="63">
        <f t="shared" ref="T4:T67" si="6">I4/19</f>
        <v>4684.9355601344696</v>
      </c>
      <c r="U4" s="63">
        <f t="shared" ref="U4:U67" si="7">J4/19</f>
        <v>33.805738207925408</v>
      </c>
      <c r="V4" s="63">
        <f t="shared" ref="V4:V67" si="8">K4/19</f>
        <v>2.725410091867936</v>
      </c>
      <c r="W4" s="63">
        <f t="shared" ref="W4:W67" si="9">L4/19</f>
        <v>254.04905732568315</v>
      </c>
      <c r="X4" s="63">
        <f t="shared" ref="X4:X67" si="10">M4/19</f>
        <v>35.119616688695615</v>
      </c>
      <c r="Y4" s="62" t="s">
        <v>24</v>
      </c>
    </row>
    <row r="5" spans="1:25" x14ac:dyDescent="0.25">
      <c r="A5" s="59" t="s">
        <v>118</v>
      </c>
      <c r="B5" s="59" t="s">
        <v>117</v>
      </c>
      <c r="C5" s="62" t="s">
        <v>46</v>
      </c>
      <c r="D5" s="60">
        <v>272.57883085187814</v>
      </c>
      <c r="E5" s="60">
        <v>16.191853221078173</v>
      </c>
      <c r="F5" s="60">
        <v>9543.1333732869316</v>
      </c>
      <c r="G5" s="60">
        <v>35757.647928430117</v>
      </c>
      <c r="H5" s="60">
        <v>101328.61745750721</v>
      </c>
      <c r="I5" s="60">
        <v>50561.504832267114</v>
      </c>
      <c r="J5" s="60">
        <v>364.84365127731172</v>
      </c>
      <c r="K5" s="60">
        <v>29.413603188585792</v>
      </c>
      <c r="L5" s="60">
        <v>2741.788542175113</v>
      </c>
      <c r="M5" s="60">
        <v>379.02349906855181</v>
      </c>
      <c r="O5" s="76">
        <f t="shared" si="1"/>
        <v>14.346254255362007</v>
      </c>
      <c r="P5" s="63">
        <f t="shared" si="2"/>
        <v>0.85220280110937752</v>
      </c>
      <c r="Q5" s="63">
        <f t="shared" si="3"/>
        <v>502.27017754141747</v>
      </c>
      <c r="R5" s="63">
        <f t="shared" si="4"/>
        <v>1881.9814699173746</v>
      </c>
      <c r="S5" s="63">
        <f t="shared" si="5"/>
        <v>5333.0851293424848</v>
      </c>
      <c r="T5" s="63">
        <f t="shared" si="6"/>
        <v>2661.1318332772166</v>
      </c>
      <c r="U5" s="63">
        <f t="shared" si="7"/>
        <v>19.202297435647985</v>
      </c>
      <c r="V5" s="63">
        <f t="shared" si="8"/>
        <v>1.5480843783466207</v>
      </c>
      <c r="W5" s="63">
        <f t="shared" si="9"/>
        <v>144.30466011447962</v>
      </c>
      <c r="X5" s="63">
        <f t="shared" si="10"/>
        <v>19.948605214134307</v>
      </c>
      <c r="Y5" s="62" t="s">
        <v>46</v>
      </c>
    </row>
    <row r="6" spans="1:25" x14ac:dyDescent="0.25">
      <c r="A6" s="59" t="s">
        <v>119</v>
      </c>
      <c r="B6" s="59" t="s">
        <v>120</v>
      </c>
      <c r="C6" s="62" t="s">
        <v>139</v>
      </c>
      <c r="D6" s="60">
        <v>136.3982901786359</v>
      </c>
      <c r="E6" s="60">
        <v>8.1023940387309192</v>
      </c>
      <c r="F6" s="60">
        <v>4775.3784510520309</v>
      </c>
      <c r="G6" s="60">
        <v>17893.106456597397</v>
      </c>
      <c r="H6" s="60">
        <v>50704.781894378095</v>
      </c>
      <c r="I6" s="60">
        <v>25300.947936517106</v>
      </c>
      <c r="J6" s="60">
        <v>182.56755325140441</v>
      </c>
      <c r="K6" s="60">
        <v>14.71855011769463</v>
      </c>
      <c r="L6" s="60">
        <v>1371.989409505105</v>
      </c>
      <c r="M6" s="60">
        <v>189.66314093029303</v>
      </c>
      <c r="O6" s="76">
        <f t="shared" si="1"/>
        <v>7.1788573778229425</v>
      </c>
      <c r="P6" s="63">
        <f t="shared" si="2"/>
        <v>0.42644179151215367</v>
      </c>
      <c r="Q6" s="63">
        <f t="shared" si="3"/>
        <v>251.33570795010689</v>
      </c>
      <c r="R6" s="63">
        <f t="shared" si="4"/>
        <v>941.74244508407355</v>
      </c>
      <c r="S6" s="63">
        <f t="shared" si="5"/>
        <v>2668.6727312830576</v>
      </c>
      <c r="T6" s="63">
        <f t="shared" si="6"/>
        <v>1331.6288387640582</v>
      </c>
      <c r="U6" s="63">
        <f t="shared" si="7"/>
        <v>9.6088185921791798</v>
      </c>
      <c r="V6" s="63">
        <f t="shared" si="8"/>
        <v>0.77466053251024369</v>
      </c>
      <c r="W6" s="63">
        <f t="shared" si="9"/>
        <v>72.20996892132132</v>
      </c>
      <c r="X6" s="63">
        <f t="shared" si="10"/>
        <v>9.9822705752785801</v>
      </c>
      <c r="Y6" s="62" t="s">
        <v>139</v>
      </c>
    </row>
    <row r="7" spans="1:25" x14ac:dyDescent="0.25">
      <c r="A7" s="59" t="s">
        <v>112</v>
      </c>
      <c r="B7" s="59" t="s">
        <v>113</v>
      </c>
      <c r="C7" s="62" t="s">
        <v>4</v>
      </c>
      <c r="D7" s="60">
        <v>134.0901454214623</v>
      </c>
      <c r="E7" s="60">
        <v>7.9652845610640171</v>
      </c>
      <c r="F7" s="60">
        <v>4694.5690455904223</v>
      </c>
      <c r="G7" s="60">
        <v>17590.317618091758</v>
      </c>
      <c r="H7" s="60">
        <v>49846.750783138617</v>
      </c>
      <c r="I7" s="60">
        <v>24872.80290438575</v>
      </c>
      <c r="J7" s="60">
        <v>179.47812786113477</v>
      </c>
      <c r="K7" s="60">
        <v>14.46948142157783</v>
      </c>
      <c r="L7" s="60">
        <v>1348.7724750530708</v>
      </c>
      <c r="M7" s="60">
        <v>186.45364333472929</v>
      </c>
      <c r="O7" s="76">
        <f t="shared" si="1"/>
        <v>7.0573760748138055</v>
      </c>
      <c r="P7" s="63">
        <f t="shared" si="2"/>
        <v>0.41922550321389562</v>
      </c>
      <c r="Q7" s="63">
        <f t="shared" si="3"/>
        <v>247.08258134686434</v>
      </c>
      <c r="R7" s="63">
        <f t="shared" si="4"/>
        <v>925.80619042588205</v>
      </c>
      <c r="S7" s="63">
        <f t="shared" si="5"/>
        <v>2623.5131991125586</v>
      </c>
      <c r="T7" s="63">
        <f t="shared" si="6"/>
        <v>1309.0948897045132</v>
      </c>
      <c r="U7" s="63">
        <f t="shared" si="7"/>
        <v>9.4462172558491986</v>
      </c>
      <c r="V7" s="63">
        <f t="shared" si="8"/>
        <v>0.7615516537672542</v>
      </c>
      <c r="W7" s="63">
        <f t="shared" si="9"/>
        <v>70.988025002793208</v>
      </c>
      <c r="X7" s="63">
        <f t="shared" si="10"/>
        <v>9.8133496491962777</v>
      </c>
      <c r="Y7" s="62" t="s">
        <v>4</v>
      </c>
    </row>
    <row r="8" spans="1:25" x14ac:dyDescent="0.25">
      <c r="A8" s="59" t="s">
        <v>119</v>
      </c>
      <c r="B8" s="59" t="s">
        <v>120</v>
      </c>
      <c r="C8" s="62" t="s">
        <v>147</v>
      </c>
      <c r="D8" s="60">
        <v>130.82390284055629</v>
      </c>
      <c r="E8" s="60">
        <v>7.7712617153089658</v>
      </c>
      <c r="F8" s="60">
        <v>4580.2161133334303</v>
      </c>
      <c r="G8" s="60">
        <v>17161.842846621512</v>
      </c>
      <c r="H8" s="60">
        <v>48632.555814403502</v>
      </c>
      <c r="I8" s="60">
        <v>24266.937292879113</v>
      </c>
      <c r="J8" s="60">
        <v>175.10629947867781</v>
      </c>
      <c r="K8" s="60">
        <v>14.117025719525756</v>
      </c>
      <c r="L8" s="60">
        <v>1315.9183225266079</v>
      </c>
      <c r="M8" s="60">
        <v>181.91190145421461</v>
      </c>
      <c r="O8" s="76">
        <f t="shared" si="1"/>
        <v>6.8854685705555942</v>
      </c>
      <c r="P8" s="63">
        <f t="shared" si="2"/>
        <v>0.40901377448994558</v>
      </c>
      <c r="Q8" s="63">
        <f t="shared" si="3"/>
        <v>241.06400596491738</v>
      </c>
      <c r="R8" s="63">
        <f t="shared" si="4"/>
        <v>903.2548866642901</v>
      </c>
      <c r="S8" s="63">
        <f t="shared" si="5"/>
        <v>2559.608200758079</v>
      </c>
      <c r="T8" s="63">
        <f t="shared" si="6"/>
        <v>1277.2072259410058</v>
      </c>
      <c r="U8" s="63">
        <f t="shared" si="7"/>
        <v>9.2161210251935692</v>
      </c>
      <c r="V8" s="63">
        <f t="shared" si="8"/>
        <v>0.74300135365925035</v>
      </c>
      <c r="W8" s="63">
        <f t="shared" si="9"/>
        <v>69.25885908034779</v>
      </c>
      <c r="X8" s="63">
        <f t="shared" si="10"/>
        <v>9.5743106028534015</v>
      </c>
      <c r="Y8" s="62" t="s">
        <v>147</v>
      </c>
    </row>
    <row r="9" spans="1:25" x14ac:dyDescent="0.25">
      <c r="A9" s="59" t="s">
        <v>116</v>
      </c>
      <c r="B9" s="59" t="s">
        <v>117</v>
      </c>
      <c r="C9" s="62" t="s">
        <v>135</v>
      </c>
      <c r="D9" s="60">
        <v>107.56825566450533</v>
      </c>
      <c r="E9" s="60">
        <v>6.3898190535330057</v>
      </c>
      <c r="F9" s="60">
        <v>3766.0232356636393</v>
      </c>
      <c r="G9" s="60">
        <v>14111.102473753377</v>
      </c>
      <c r="H9" s="60">
        <v>39987.487637009552</v>
      </c>
      <c r="I9" s="60">
        <v>19953.174138951868</v>
      </c>
      <c r="J9" s="60">
        <v>143.97888139558393</v>
      </c>
      <c r="K9" s="60">
        <v>11.607541120914986</v>
      </c>
      <c r="L9" s="60">
        <v>1081.9967565381894</v>
      </c>
      <c r="M9" s="60">
        <v>149.57469926495011</v>
      </c>
      <c r="O9" s="76">
        <f t="shared" si="1"/>
        <v>5.6614871402371225</v>
      </c>
      <c r="P9" s="63">
        <f t="shared" si="2"/>
        <v>0.33630626597542135</v>
      </c>
      <c r="Q9" s="63">
        <f t="shared" si="3"/>
        <v>198.21174924545471</v>
      </c>
      <c r="R9" s="63">
        <f t="shared" si="4"/>
        <v>742.68960388175674</v>
      </c>
      <c r="S9" s="63">
        <f t="shared" si="5"/>
        <v>2104.604612474187</v>
      </c>
      <c r="T9" s="63">
        <f t="shared" si="6"/>
        <v>1050.1670599448353</v>
      </c>
      <c r="U9" s="63">
        <f t="shared" si="7"/>
        <v>7.5778358629254701</v>
      </c>
      <c r="V9" s="63">
        <f t="shared" si="8"/>
        <v>0.61092321689026241</v>
      </c>
      <c r="W9" s="63">
        <f t="shared" si="9"/>
        <v>56.947197712536287</v>
      </c>
      <c r="X9" s="63">
        <f t="shared" si="10"/>
        <v>7.8723525928921108</v>
      </c>
      <c r="Y9" s="62" t="s">
        <v>135</v>
      </c>
    </row>
    <row r="10" spans="1:25" x14ac:dyDescent="0.25">
      <c r="A10" s="59" t="s">
        <v>121</v>
      </c>
      <c r="B10" s="59" t="s">
        <v>113</v>
      </c>
      <c r="C10" s="62" t="s">
        <v>80</v>
      </c>
      <c r="D10" s="60">
        <v>106.87145724724536</v>
      </c>
      <c r="E10" s="60">
        <v>6.3484275131052605</v>
      </c>
      <c r="F10" s="60">
        <v>3741.6279434488133</v>
      </c>
      <c r="G10" s="60">
        <v>14019.694522506388</v>
      </c>
      <c r="H10" s="60">
        <v>39728.459377012718</v>
      </c>
      <c r="I10" s="60">
        <v>19823.922808497118</v>
      </c>
      <c r="J10" s="60">
        <v>143.04622467399309</v>
      </c>
      <c r="K10" s="60">
        <v>11.532350571143875</v>
      </c>
      <c r="L10" s="60">
        <v>1074.9878706658772</v>
      </c>
      <c r="M10" s="60">
        <v>148.60579433044029</v>
      </c>
      <c r="O10" s="76">
        <f t="shared" si="1"/>
        <v>5.6248135393287031</v>
      </c>
      <c r="P10" s="63">
        <f t="shared" si="2"/>
        <v>0.33412776384764531</v>
      </c>
      <c r="Q10" s="63">
        <f t="shared" si="3"/>
        <v>196.92778649730596</v>
      </c>
      <c r="R10" s="63">
        <f t="shared" si="4"/>
        <v>737.87865907928358</v>
      </c>
      <c r="S10" s="63">
        <f t="shared" si="5"/>
        <v>2090.9715461585643</v>
      </c>
      <c r="T10" s="63">
        <f t="shared" si="6"/>
        <v>1043.3643583419537</v>
      </c>
      <c r="U10" s="63">
        <f t="shared" si="7"/>
        <v>7.5287486670522679</v>
      </c>
      <c r="V10" s="63">
        <f t="shared" si="8"/>
        <v>0.60696581953388817</v>
      </c>
      <c r="W10" s="63">
        <f t="shared" si="9"/>
        <v>56.57830898241459</v>
      </c>
      <c r="X10" s="63">
        <f t="shared" si="10"/>
        <v>7.821357596338963</v>
      </c>
      <c r="Y10" s="62" t="s">
        <v>80</v>
      </c>
    </row>
    <row r="11" spans="1:25" x14ac:dyDescent="0.25">
      <c r="A11" s="59" t="s">
        <v>116</v>
      </c>
      <c r="B11" s="59" t="s">
        <v>117</v>
      </c>
      <c r="C11" s="62" t="s">
        <v>27</v>
      </c>
      <c r="D11" s="60">
        <v>88.449849090935345</v>
      </c>
      <c r="E11" s="60">
        <v>5.254138663046775</v>
      </c>
      <c r="F11" s="60">
        <v>3096.6774055193728</v>
      </c>
      <c r="G11" s="60">
        <v>11603.096811414212</v>
      </c>
      <c r="H11" s="60">
        <v>32880.399753346719</v>
      </c>
      <c r="I11" s="60">
        <v>16406.840759599694</v>
      </c>
      <c r="J11" s="60">
        <v>118.3891125969356</v>
      </c>
      <c r="K11" s="60">
        <v>9.5445004115701764</v>
      </c>
      <c r="L11" s="60">
        <v>889.69045041662457</v>
      </c>
      <c r="M11" s="60">
        <v>122.99037012433752</v>
      </c>
      <c r="O11" s="76">
        <f t="shared" si="1"/>
        <v>4.655255215312387</v>
      </c>
      <c r="P11" s="63">
        <f t="shared" si="2"/>
        <v>0.27653361384456709</v>
      </c>
      <c r="Q11" s="63">
        <f t="shared" si="3"/>
        <v>162.98302134312488</v>
      </c>
      <c r="R11" s="63">
        <f t="shared" si="4"/>
        <v>610.68930586390593</v>
      </c>
      <c r="S11" s="63">
        <f t="shared" si="5"/>
        <v>1730.5473554393011</v>
      </c>
      <c r="T11" s="63">
        <f t="shared" si="6"/>
        <v>863.51793471577332</v>
      </c>
      <c r="U11" s="63">
        <f t="shared" si="7"/>
        <v>6.2310059261545057</v>
      </c>
      <c r="V11" s="63">
        <f t="shared" si="8"/>
        <v>0.50234212692474611</v>
      </c>
      <c r="W11" s="63">
        <f t="shared" si="9"/>
        <v>46.825813179822347</v>
      </c>
      <c r="X11" s="63">
        <f t="shared" si="10"/>
        <v>6.4731773749651325</v>
      </c>
      <c r="Y11" s="62" t="s">
        <v>27</v>
      </c>
    </row>
    <row r="12" spans="1:25" x14ac:dyDescent="0.25">
      <c r="A12" s="59" t="s">
        <v>115</v>
      </c>
      <c r="B12" s="59" t="s">
        <v>113</v>
      </c>
      <c r="C12" s="62" t="s">
        <v>11</v>
      </c>
      <c r="D12" s="60">
        <v>73.773532427397583</v>
      </c>
      <c r="E12" s="60">
        <v>4.3823293427874139</v>
      </c>
      <c r="F12" s="60">
        <v>2582.8515632446174</v>
      </c>
      <c r="G12" s="60">
        <v>9677.8168382745826</v>
      </c>
      <c r="H12" s="60">
        <v>27424.617027163633</v>
      </c>
      <c r="I12" s="60">
        <v>13684.484611896545</v>
      </c>
      <c r="J12" s="60">
        <v>98.745030398428824</v>
      </c>
      <c r="K12" s="60">
        <v>7.9607994570161891</v>
      </c>
      <c r="L12" s="60">
        <v>742.06579173104979</v>
      </c>
      <c r="M12" s="60">
        <v>102.58280994122489</v>
      </c>
      <c r="O12" s="76">
        <f t="shared" si="1"/>
        <v>3.88281749617882</v>
      </c>
      <c r="P12" s="63">
        <f t="shared" si="2"/>
        <v>0.23064891277828495</v>
      </c>
      <c r="Q12" s="63">
        <f t="shared" si="3"/>
        <v>135.93955596024301</v>
      </c>
      <c r="R12" s="63">
        <f t="shared" si="4"/>
        <v>509.35878096182012</v>
      </c>
      <c r="S12" s="63">
        <f t="shared" si="5"/>
        <v>1443.400896166507</v>
      </c>
      <c r="T12" s="63">
        <f t="shared" si="6"/>
        <v>720.2360322050813</v>
      </c>
      <c r="U12" s="63">
        <f t="shared" si="7"/>
        <v>5.1971068630752013</v>
      </c>
      <c r="V12" s="63">
        <f t="shared" si="8"/>
        <v>0.41898944510611519</v>
      </c>
      <c r="W12" s="63">
        <f t="shared" si="9"/>
        <v>39.056094301634197</v>
      </c>
      <c r="X12" s="63">
        <f t="shared" si="10"/>
        <v>5.3990952600644677</v>
      </c>
      <c r="Y12" s="62" t="s">
        <v>11</v>
      </c>
    </row>
    <row r="13" spans="1:25" x14ac:dyDescent="0.25">
      <c r="A13" s="59" t="s">
        <v>119</v>
      </c>
      <c r="B13" s="59" t="s">
        <v>120</v>
      </c>
      <c r="C13" s="62" t="s">
        <v>137</v>
      </c>
      <c r="D13" s="60">
        <v>65.934550233223092</v>
      </c>
      <c r="E13" s="60">
        <v>3.9166745129752911</v>
      </c>
      <c r="F13" s="60">
        <v>2308.4045258278338</v>
      </c>
      <c r="G13" s="60">
        <v>8649.4773867459953</v>
      </c>
      <c r="H13" s="60">
        <v>24510.549102199373</v>
      </c>
      <c r="I13" s="60">
        <v>12230.407144280618</v>
      </c>
      <c r="J13" s="60">
        <v>88.252642280532001</v>
      </c>
      <c r="K13" s="60">
        <v>7.1149057720912099</v>
      </c>
      <c r="L13" s="60">
        <v>663.21582566753796</v>
      </c>
      <c r="M13" s="60">
        <v>91.682629427989653</v>
      </c>
      <c r="O13" s="76">
        <f t="shared" si="1"/>
        <v>3.4702394859591101</v>
      </c>
      <c r="P13" s="63">
        <f t="shared" si="2"/>
        <v>0.20614076384080479</v>
      </c>
      <c r="Q13" s="63">
        <f t="shared" si="3"/>
        <v>121.49497504357021</v>
      </c>
      <c r="R13" s="63">
        <f t="shared" si="4"/>
        <v>455.23565193399975</v>
      </c>
      <c r="S13" s="63">
        <f t="shared" si="5"/>
        <v>1290.0289001157564</v>
      </c>
      <c r="T13" s="63">
        <f t="shared" si="6"/>
        <v>643.70563917266406</v>
      </c>
      <c r="U13" s="63">
        <f t="shared" si="7"/>
        <v>4.6448759095016845</v>
      </c>
      <c r="V13" s="63">
        <f t="shared" si="8"/>
        <v>0.3744687248469058</v>
      </c>
      <c r="W13" s="63">
        <f t="shared" si="9"/>
        <v>34.906096087765157</v>
      </c>
      <c r="X13" s="63">
        <f t="shared" si="10"/>
        <v>4.8254015488415609</v>
      </c>
      <c r="Y13" s="62" t="s">
        <v>137</v>
      </c>
    </row>
    <row r="14" spans="1:25" x14ac:dyDescent="0.25">
      <c r="A14" s="59" t="s">
        <v>118</v>
      </c>
      <c r="B14" s="59" t="s">
        <v>117</v>
      </c>
      <c r="C14" s="62" t="s">
        <v>45</v>
      </c>
      <c r="D14" s="60">
        <v>63.45220587173452</v>
      </c>
      <c r="E14" s="60">
        <v>3.7692171502014529</v>
      </c>
      <c r="F14" s="60">
        <v>2221.4962973125189</v>
      </c>
      <c r="G14" s="60">
        <v>8323.8365604286118</v>
      </c>
      <c r="H14" s="60">
        <v>23587.760925960694</v>
      </c>
      <c r="I14" s="60">
        <v>11769.949279535576</v>
      </c>
      <c r="J14" s="60">
        <v>84.930052709864697</v>
      </c>
      <c r="K14" s="60">
        <v>6.8470394385316338</v>
      </c>
      <c r="L14" s="60">
        <v>638.24666974742593</v>
      </c>
      <c r="M14" s="60">
        <v>88.230905598798515</v>
      </c>
      <c r="O14" s="76">
        <f t="shared" si="1"/>
        <v>3.3395897827228693</v>
      </c>
      <c r="P14" s="63">
        <f t="shared" si="2"/>
        <v>0.19837985001060279</v>
      </c>
      <c r="Q14" s="63">
        <f t="shared" si="3"/>
        <v>116.92085775329046</v>
      </c>
      <c r="R14" s="63">
        <f t="shared" si="4"/>
        <v>438.09666107519007</v>
      </c>
      <c r="S14" s="63">
        <f t="shared" si="5"/>
        <v>1241.4611013663523</v>
      </c>
      <c r="T14" s="63">
        <f t="shared" si="6"/>
        <v>619.47101471239876</v>
      </c>
      <c r="U14" s="63">
        <f t="shared" si="7"/>
        <v>4.4700027742034054</v>
      </c>
      <c r="V14" s="63">
        <f t="shared" si="8"/>
        <v>0.36037049676482286</v>
      </c>
      <c r="W14" s="63">
        <f t="shared" si="9"/>
        <v>33.591929986706624</v>
      </c>
      <c r="X14" s="63">
        <f t="shared" si="10"/>
        <v>4.6437318736209745</v>
      </c>
      <c r="Y14" s="62" t="s">
        <v>45</v>
      </c>
    </row>
    <row r="15" spans="1:25" x14ac:dyDescent="0.25">
      <c r="A15" s="59" t="s">
        <v>115</v>
      </c>
      <c r="B15" s="59" t="s">
        <v>113</v>
      </c>
      <c r="C15" s="59" t="s">
        <v>5</v>
      </c>
      <c r="D15" s="60">
        <v>60.926311609167186</v>
      </c>
      <c r="E15" s="60">
        <v>3.6191728161508805</v>
      </c>
      <c r="F15" s="60">
        <v>2133.0633630337779</v>
      </c>
      <c r="G15" s="60">
        <v>7992.4827371582887</v>
      </c>
      <c r="H15" s="60">
        <v>22648.783483472209</v>
      </c>
      <c r="I15" s="60">
        <v>11301.413206637111</v>
      </c>
      <c r="J15" s="60">
        <v>81.549172094097941</v>
      </c>
      <c r="K15" s="60">
        <v>6.5744736956113625</v>
      </c>
      <c r="L15" s="60">
        <v>612.8394584602944</v>
      </c>
      <c r="M15" s="60">
        <v>84.718625211200489</v>
      </c>
      <c r="O15" s="76">
        <f t="shared" si="1"/>
        <v>3.2066479794298517</v>
      </c>
      <c r="P15" s="63">
        <f t="shared" si="2"/>
        <v>0.19048277979741476</v>
      </c>
      <c r="Q15" s="63">
        <f t="shared" si="3"/>
        <v>112.26649279125147</v>
      </c>
      <c r="R15" s="63">
        <f t="shared" si="4"/>
        <v>420.65698616622575</v>
      </c>
      <c r="S15" s="63">
        <f t="shared" si="5"/>
        <v>1192.0412359722216</v>
      </c>
      <c r="T15" s="63">
        <f t="shared" si="6"/>
        <v>594.81122140195328</v>
      </c>
      <c r="U15" s="63">
        <f t="shared" si="7"/>
        <v>4.2920616891630496</v>
      </c>
      <c r="V15" s="63">
        <f t="shared" si="8"/>
        <v>0.34602493134796647</v>
      </c>
      <c r="W15" s="63">
        <f t="shared" si="9"/>
        <v>32.254708340015497</v>
      </c>
      <c r="X15" s="63">
        <f t="shared" si="10"/>
        <v>4.4588750111158149</v>
      </c>
      <c r="Y15" s="59" t="s">
        <v>5</v>
      </c>
    </row>
    <row r="16" spans="1:25" x14ac:dyDescent="0.25">
      <c r="A16" s="59" t="s">
        <v>121</v>
      </c>
      <c r="B16" s="59" t="s">
        <v>113</v>
      </c>
      <c r="C16" s="59" t="s">
        <v>78</v>
      </c>
      <c r="D16" s="60">
        <v>50.692084855661619</v>
      </c>
      <c r="E16" s="60">
        <v>3.0112345661183881</v>
      </c>
      <c r="F16" s="60">
        <v>1774.7575086285328</v>
      </c>
      <c r="G16" s="60">
        <v>6649.928453218191</v>
      </c>
      <c r="H16" s="60">
        <v>18844.305914768873</v>
      </c>
      <c r="I16" s="60">
        <v>9403.0342905829857</v>
      </c>
      <c r="J16" s="60">
        <v>67.850776495732674</v>
      </c>
      <c r="K16" s="60">
        <v>5.4701124958481957</v>
      </c>
      <c r="L16" s="60">
        <v>509.89644721070954</v>
      </c>
      <c r="M16" s="60">
        <v>70.487833985587827</v>
      </c>
      <c r="O16" s="76">
        <f t="shared" si="1"/>
        <v>2.6680044660874538</v>
      </c>
      <c r="P16" s="63">
        <f t="shared" si="2"/>
        <v>0.15848602979570464</v>
      </c>
      <c r="Q16" s="63">
        <f t="shared" si="3"/>
        <v>93.40828992781752</v>
      </c>
      <c r="R16" s="63">
        <f t="shared" si="4"/>
        <v>349.99623437990476</v>
      </c>
      <c r="S16" s="63">
        <f t="shared" si="5"/>
        <v>991.80557446151965</v>
      </c>
      <c r="T16" s="63">
        <f t="shared" si="6"/>
        <v>494.89654160963084</v>
      </c>
      <c r="U16" s="63">
        <f t="shared" si="7"/>
        <v>3.571093499775404</v>
      </c>
      <c r="V16" s="63">
        <f t="shared" si="8"/>
        <v>0.28790065767622081</v>
      </c>
      <c r="W16" s="63">
        <f t="shared" si="9"/>
        <v>26.836655116353132</v>
      </c>
      <c r="X16" s="63">
        <f t="shared" si="10"/>
        <v>3.7098859992414646</v>
      </c>
      <c r="Y16" s="59" t="s">
        <v>78</v>
      </c>
    </row>
    <row r="17" spans="1:25" x14ac:dyDescent="0.25">
      <c r="A17" s="59" t="s">
        <v>116</v>
      </c>
      <c r="B17" s="59" t="s">
        <v>117</v>
      </c>
      <c r="C17" s="59" t="s">
        <v>37</v>
      </c>
      <c r="D17" s="60">
        <v>44.159599693849557</v>
      </c>
      <c r="E17" s="60">
        <v>2.6231888746082865</v>
      </c>
      <c r="F17" s="60">
        <v>1546.0516441145467</v>
      </c>
      <c r="G17" s="60">
        <v>5792.9789102777022</v>
      </c>
      <c r="H17" s="60">
        <v>16415.915977298657</v>
      </c>
      <c r="I17" s="60">
        <v>8191.3030675697155</v>
      </c>
      <c r="J17" s="60">
        <v>59.107119730818674</v>
      </c>
      <c r="K17" s="60">
        <v>4.7652010917440473</v>
      </c>
      <c r="L17" s="60">
        <v>444.18814215778309</v>
      </c>
      <c r="M17" s="60">
        <v>61.404350224558478</v>
      </c>
      <c r="O17" s="76">
        <f t="shared" si="1"/>
        <v>2.3241894575710291</v>
      </c>
      <c r="P17" s="63">
        <f t="shared" si="2"/>
        <v>0.13806257234780456</v>
      </c>
      <c r="Q17" s="63">
        <f t="shared" si="3"/>
        <v>81.371139163923502</v>
      </c>
      <c r="R17" s="63">
        <f t="shared" si="4"/>
        <v>304.89362685672114</v>
      </c>
      <c r="S17" s="63">
        <f t="shared" si="5"/>
        <v>863.99557775256085</v>
      </c>
      <c r="T17" s="63">
        <f t="shared" si="6"/>
        <v>431.12121408261663</v>
      </c>
      <c r="U17" s="63">
        <f t="shared" si="7"/>
        <v>3.1109010384641409</v>
      </c>
      <c r="V17" s="63">
        <f t="shared" si="8"/>
        <v>0.250800057460213</v>
      </c>
      <c r="W17" s="63">
        <f t="shared" si="9"/>
        <v>23.378323271462268</v>
      </c>
      <c r="X17" s="63">
        <f t="shared" si="10"/>
        <v>3.2318079065557095</v>
      </c>
      <c r="Y17" s="59" t="s">
        <v>37</v>
      </c>
    </row>
    <row r="18" spans="1:25" x14ac:dyDescent="0.25">
      <c r="A18" s="59" t="s">
        <v>121</v>
      </c>
      <c r="B18" s="59" t="s">
        <v>113</v>
      </c>
      <c r="C18" s="59" t="s">
        <v>79</v>
      </c>
      <c r="D18" s="60">
        <v>37.88841393850997</v>
      </c>
      <c r="E18" s="60">
        <v>2.2506650107585888</v>
      </c>
      <c r="F18" s="60">
        <v>1326.4940141811196</v>
      </c>
      <c r="G18" s="60">
        <v>4970.3073490548322</v>
      </c>
      <c r="H18" s="60">
        <v>14084.661637327248</v>
      </c>
      <c r="I18" s="60">
        <v>7028.0410934769734</v>
      </c>
      <c r="J18" s="60">
        <v>50.713209236501221</v>
      </c>
      <c r="K18" s="60">
        <v>4.0884861438040634</v>
      </c>
      <c r="L18" s="60">
        <v>381.10816930697359</v>
      </c>
      <c r="M18" s="60">
        <v>52.68420581397028</v>
      </c>
      <c r="O18" s="76">
        <f t="shared" si="1"/>
        <v>1.9941270493952616</v>
      </c>
      <c r="P18" s="63">
        <f t="shared" si="2"/>
        <v>0.11845605319782046</v>
      </c>
      <c r="Q18" s="63">
        <f t="shared" si="3"/>
        <v>69.81547443058524</v>
      </c>
      <c r="R18" s="63">
        <f t="shared" si="4"/>
        <v>261.59512363446487</v>
      </c>
      <c r="S18" s="63">
        <f t="shared" si="5"/>
        <v>741.29798091196039</v>
      </c>
      <c r="T18" s="63">
        <f t="shared" si="6"/>
        <v>369.89689965668282</v>
      </c>
      <c r="U18" s="63">
        <f t="shared" si="7"/>
        <v>2.6691162756053273</v>
      </c>
      <c r="V18" s="63">
        <f t="shared" si="8"/>
        <v>0.21518348125284545</v>
      </c>
      <c r="W18" s="63">
        <f t="shared" si="9"/>
        <v>20.058324700367031</v>
      </c>
      <c r="X18" s="63">
        <f t="shared" si="10"/>
        <v>2.7728529375773832</v>
      </c>
      <c r="Y18" s="59" t="s">
        <v>79</v>
      </c>
    </row>
    <row r="19" spans="1:25" x14ac:dyDescent="0.25">
      <c r="A19" s="59" t="s">
        <v>119</v>
      </c>
      <c r="B19" s="59" t="s">
        <v>120</v>
      </c>
      <c r="C19" s="59" t="s">
        <v>68</v>
      </c>
      <c r="D19" s="60">
        <v>32.705975710139064</v>
      </c>
      <c r="E19" s="60">
        <v>1.9428154288272417</v>
      </c>
      <c r="F19" s="60">
        <v>1145.0540283333573</v>
      </c>
      <c r="G19" s="60">
        <v>4290.4607116553789</v>
      </c>
      <c r="H19" s="60">
        <v>12158.138953600877</v>
      </c>
      <c r="I19" s="60">
        <v>6066.7343232197782</v>
      </c>
      <c r="J19" s="60">
        <v>43.776574869669446</v>
      </c>
      <c r="K19" s="60">
        <v>3.5292564298814391</v>
      </c>
      <c r="L19" s="60">
        <v>328.97958063165191</v>
      </c>
      <c r="M19" s="60">
        <v>45.477975363553654</v>
      </c>
      <c r="O19" s="76">
        <f t="shared" si="1"/>
        <v>1.7213671426388981</v>
      </c>
      <c r="P19" s="63">
        <f t="shared" si="2"/>
        <v>0.10225344362248641</v>
      </c>
      <c r="Q19" s="63">
        <f t="shared" si="3"/>
        <v>60.266001491229332</v>
      </c>
      <c r="R19" s="63">
        <f t="shared" si="4"/>
        <v>225.81372166607258</v>
      </c>
      <c r="S19" s="63">
        <f t="shared" si="5"/>
        <v>639.90205018951985</v>
      </c>
      <c r="T19" s="63">
        <f t="shared" si="6"/>
        <v>319.30180648525146</v>
      </c>
      <c r="U19" s="63">
        <f t="shared" si="7"/>
        <v>2.3040302562983919</v>
      </c>
      <c r="V19" s="63">
        <f t="shared" si="8"/>
        <v>0.18575033841481259</v>
      </c>
      <c r="W19" s="63">
        <f t="shared" si="9"/>
        <v>17.314714770086944</v>
      </c>
      <c r="X19" s="63">
        <f t="shared" si="10"/>
        <v>2.3935776507133504</v>
      </c>
      <c r="Y19" s="59" t="s">
        <v>68</v>
      </c>
    </row>
    <row r="20" spans="1:25" x14ac:dyDescent="0.25">
      <c r="A20" s="59" t="s">
        <v>116</v>
      </c>
      <c r="B20" s="59" t="s">
        <v>117</v>
      </c>
      <c r="C20" s="59" t="s">
        <v>34</v>
      </c>
      <c r="D20" s="60">
        <v>31.355928776697908</v>
      </c>
      <c r="E20" s="60">
        <v>1.8626193192484874</v>
      </c>
      <c r="F20" s="60">
        <v>1097.7881496671337</v>
      </c>
      <c r="G20" s="60">
        <v>4113.3578061143444</v>
      </c>
      <c r="H20" s="60">
        <v>11656.271699857034</v>
      </c>
      <c r="I20" s="60">
        <v>5816.3098704637023</v>
      </c>
      <c r="J20" s="60">
        <v>41.969552471587221</v>
      </c>
      <c r="K20" s="60">
        <v>3.383574739699915</v>
      </c>
      <c r="L20" s="60">
        <v>315.39986425404715</v>
      </c>
      <c r="M20" s="60">
        <v>43.600722052940924</v>
      </c>
      <c r="O20" s="76">
        <f t="shared" si="1"/>
        <v>1.6503120408788372</v>
      </c>
      <c r="P20" s="63">
        <f t="shared" si="2"/>
        <v>9.803259574992039E-2</v>
      </c>
      <c r="Q20" s="63">
        <f t="shared" si="3"/>
        <v>57.778323666691243</v>
      </c>
      <c r="R20" s="63">
        <f t="shared" si="4"/>
        <v>216.49251611128128</v>
      </c>
      <c r="S20" s="63">
        <f t="shared" si="5"/>
        <v>613.48798420300182</v>
      </c>
      <c r="T20" s="63">
        <f t="shared" si="6"/>
        <v>306.12157212966855</v>
      </c>
      <c r="U20" s="63">
        <f t="shared" si="7"/>
        <v>2.2089238142940641</v>
      </c>
      <c r="V20" s="63">
        <f t="shared" si="8"/>
        <v>0.17808288103683764</v>
      </c>
      <c r="W20" s="63">
        <f t="shared" si="9"/>
        <v>16.599992855476167</v>
      </c>
      <c r="X20" s="63">
        <f t="shared" si="10"/>
        <v>2.2947748448916276</v>
      </c>
      <c r="Y20" s="59" t="s">
        <v>34</v>
      </c>
    </row>
    <row r="21" spans="1:25" x14ac:dyDescent="0.25">
      <c r="A21" s="59" t="s">
        <v>115</v>
      </c>
      <c r="B21" s="59" t="s">
        <v>113</v>
      </c>
      <c r="C21" s="59" t="s">
        <v>8</v>
      </c>
      <c r="D21" s="60">
        <v>30.528480656201715</v>
      </c>
      <c r="E21" s="60">
        <v>1.8134668649905412</v>
      </c>
      <c r="F21" s="60">
        <v>1068.8187401620287</v>
      </c>
      <c r="G21" s="60">
        <v>4004.8108640085493</v>
      </c>
      <c r="H21" s="60">
        <v>11348.675641110807</v>
      </c>
      <c r="I21" s="60">
        <v>5662.8239155486881</v>
      </c>
      <c r="J21" s="60">
        <v>40.862022614698112</v>
      </c>
      <c r="K21" s="60">
        <v>3.2942859618467226</v>
      </c>
      <c r="L21" s="60">
        <v>307.07681228067645</v>
      </c>
      <c r="M21" s="60">
        <v>42.45014744321054</v>
      </c>
      <c r="O21" s="76">
        <f t="shared" si="1"/>
        <v>1.6067621398000902</v>
      </c>
      <c r="P21" s="63">
        <f t="shared" si="2"/>
        <v>9.5445624473186386E-2</v>
      </c>
      <c r="Q21" s="63">
        <f t="shared" si="3"/>
        <v>56.253617903264669</v>
      </c>
      <c r="R21" s="63">
        <f t="shared" si="4"/>
        <v>210.7795191583447</v>
      </c>
      <c r="S21" s="63">
        <f t="shared" si="5"/>
        <v>597.29871795320037</v>
      </c>
      <c r="T21" s="63">
        <f t="shared" si="6"/>
        <v>298.04336397624672</v>
      </c>
      <c r="U21" s="63">
        <f t="shared" si="7"/>
        <v>2.1506327691946376</v>
      </c>
      <c r="V21" s="63">
        <f t="shared" si="8"/>
        <v>0.17338347167614329</v>
      </c>
      <c r="W21" s="63">
        <f t="shared" si="9"/>
        <v>16.161937488456655</v>
      </c>
      <c r="X21" s="63">
        <f t="shared" si="10"/>
        <v>2.2342182864847651</v>
      </c>
      <c r="Y21" s="59" t="s">
        <v>8</v>
      </c>
    </row>
    <row r="22" spans="1:25" x14ac:dyDescent="0.25">
      <c r="A22" s="59" t="s">
        <v>119</v>
      </c>
      <c r="B22" s="59" t="s">
        <v>120</v>
      </c>
      <c r="C22" s="59" t="s">
        <v>146</v>
      </c>
      <c r="D22" s="60">
        <v>28.568735107658092</v>
      </c>
      <c r="E22" s="60">
        <v>1.6970531575375105</v>
      </c>
      <c r="F22" s="60">
        <v>1000.2069808078328</v>
      </c>
      <c r="G22" s="60">
        <v>3747.7260011264025</v>
      </c>
      <c r="H22" s="60">
        <v>10620.158659869741</v>
      </c>
      <c r="I22" s="60">
        <v>5299.3045486447063</v>
      </c>
      <c r="J22" s="60">
        <v>38.23892558522391</v>
      </c>
      <c r="K22" s="60">
        <v>3.0828125406154778</v>
      </c>
      <c r="L22" s="60">
        <v>287.36432076479844</v>
      </c>
      <c r="M22" s="60">
        <v>39.725102314901726</v>
      </c>
      <c r="O22" s="76">
        <f t="shared" si="1"/>
        <v>1.5036176372451628</v>
      </c>
      <c r="P22" s="63">
        <f t="shared" si="2"/>
        <v>8.9318587238816347E-2</v>
      </c>
      <c r="Q22" s="63">
        <f t="shared" si="3"/>
        <v>52.64247267409646</v>
      </c>
      <c r="R22" s="63">
        <f t="shared" si="4"/>
        <v>197.24873690138961</v>
      </c>
      <c r="S22" s="63">
        <f t="shared" si="5"/>
        <v>558.95571894051272</v>
      </c>
      <c r="T22" s="63">
        <f t="shared" si="6"/>
        <v>278.91076571814244</v>
      </c>
      <c r="U22" s="63">
        <f t="shared" si="7"/>
        <v>2.0125750308012584</v>
      </c>
      <c r="V22" s="63">
        <f t="shared" si="8"/>
        <v>0.16225329161134094</v>
      </c>
      <c r="W22" s="63">
        <f t="shared" si="9"/>
        <v>15.124437934989391</v>
      </c>
      <c r="X22" s="63">
        <f t="shared" si="10"/>
        <v>2.0907948586790384</v>
      </c>
      <c r="Y22" s="59" t="s">
        <v>146</v>
      </c>
    </row>
    <row r="23" spans="1:25" x14ac:dyDescent="0.25">
      <c r="A23" s="59" t="s">
        <v>121</v>
      </c>
      <c r="B23" s="59" t="s">
        <v>113</v>
      </c>
      <c r="C23" s="59" t="s">
        <v>92</v>
      </c>
      <c r="D23" s="60">
        <v>25.215392724594569</v>
      </c>
      <c r="E23" s="60">
        <v>1.4978563692289919</v>
      </c>
      <c r="F23" s="60">
        <v>882.80463702398663</v>
      </c>
      <c r="G23" s="60">
        <v>3307.8252357502852</v>
      </c>
      <c r="H23" s="60">
        <v>9373.5851586350309</v>
      </c>
      <c r="I23" s="60">
        <v>4677.282520831227</v>
      </c>
      <c r="J23" s="60">
        <v>33.750515112568053</v>
      </c>
      <c r="K23" s="60">
        <v>2.7209580198420147</v>
      </c>
      <c r="L23" s="60">
        <v>253.63405750429621</v>
      </c>
      <c r="M23" s="60">
        <v>35.062247317573323</v>
      </c>
      <c r="O23" s="76">
        <f t="shared" si="1"/>
        <v>1.3271259328733984</v>
      </c>
      <c r="P23" s="63">
        <f t="shared" si="2"/>
        <v>7.8834545748894314E-2</v>
      </c>
      <c r="Q23" s="63">
        <f t="shared" si="3"/>
        <v>46.463401948630874</v>
      </c>
      <c r="R23" s="63">
        <f t="shared" si="4"/>
        <v>174.09606503948871</v>
      </c>
      <c r="S23" s="63">
        <f t="shared" si="5"/>
        <v>493.34658729658059</v>
      </c>
      <c r="T23" s="63">
        <f t="shared" si="6"/>
        <v>246.17276425427511</v>
      </c>
      <c r="U23" s="63">
        <f t="shared" si="7"/>
        <v>1.7763429006614764</v>
      </c>
      <c r="V23" s="63">
        <f t="shared" si="8"/>
        <v>0.14320831683379023</v>
      </c>
      <c r="W23" s="63">
        <f t="shared" si="9"/>
        <v>13.349160921278747</v>
      </c>
      <c r="X23" s="63">
        <f t="shared" si="10"/>
        <v>1.845381437767017</v>
      </c>
      <c r="Y23" s="59" t="s">
        <v>92</v>
      </c>
    </row>
    <row r="24" spans="1:25" x14ac:dyDescent="0.25">
      <c r="A24" s="59" t="s">
        <v>121</v>
      </c>
      <c r="B24" s="59" t="s">
        <v>113</v>
      </c>
      <c r="C24" s="59" t="s">
        <v>81</v>
      </c>
      <c r="D24" s="60">
        <v>21.383001429664823</v>
      </c>
      <c r="E24" s="60">
        <v>1.270202896876399</v>
      </c>
      <c r="F24" s="60">
        <v>748.63052984244803</v>
      </c>
      <c r="G24" s="60">
        <v>2805.0815038918654</v>
      </c>
      <c r="H24" s="60">
        <v>7948.9297286525052</v>
      </c>
      <c r="I24" s="60">
        <v>3966.4002033301081</v>
      </c>
      <c r="J24" s="60">
        <v>28.620903143818506</v>
      </c>
      <c r="K24" s="60">
        <v>2.307409996100914</v>
      </c>
      <c r="L24" s="60">
        <v>215.08518520657935</v>
      </c>
      <c r="M24" s="60">
        <v>29.733270177769434</v>
      </c>
      <c r="O24" s="76">
        <f t="shared" si="1"/>
        <v>1.125421127877096</v>
      </c>
      <c r="P24" s="63">
        <f t="shared" si="2"/>
        <v>6.6852784046126268E-2</v>
      </c>
      <c r="Q24" s="63">
        <f t="shared" si="3"/>
        <v>39.401606833813055</v>
      </c>
      <c r="R24" s="63">
        <f t="shared" si="4"/>
        <v>147.63586862588764</v>
      </c>
      <c r="S24" s="63">
        <f t="shared" si="5"/>
        <v>418.36472256065815</v>
      </c>
      <c r="T24" s="63">
        <f t="shared" si="6"/>
        <v>208.75790543842675</v>
      </c>
      <c r="U24" s="63">
        <f t="shared" si="7"/>
        <v>1.5063633233588687</v>
      </c>
      <c r="V24" s="63">
        <f t="shared" si="8"/>
        <v>0.12144263137373232</v>
      </c>
      <c r="W24" s="63">
        <f t="shared" si="9"/>
        <v>11.320272905609439</v>
      </c>
      <c r="X24" s="63">
        <f t="shared" si="10"/>
        <v>1.564908956724707</v>
      </c>
      <c r="Y24" s="59" t="s">
        <v>81</v>
      </c>
    </row>
    <row r="25" spans="1:25" x14ac:dyDescent="0.25">
      <c r="A25" s="59" t="s">
        <v>121</v>
      </c>
      <c r="B25" s="59" t="s">
        <v>113</v>
      </c>
      <c r="C25" s="59" t="s">
        <v>87</v>
      </c>
      <c r="D25" s="60">
        <v>21.252351726428582</v>
      </c>
      <c r="E25" s="60">
        <v>1.262441983046197</v>
      </c>
      <c r="F25" s="60">
        <v>744.05641255216835</v>
      </c>
      <c r="G25" s="60">
        <v>2787.9425130330555</v>
      </c>
      <c r="H25" s="60">
        <v>7900.3619299031006</v>
      </c>
      <c r="I25" s="60">
        <v>3942.1655788698426</v>
      </c>
      <c r="J25" s="60">
        <v>28.446030008520225</v>
      </c>
      <c r="K25" s="60">
        <v>2.2933117680188313</v>
      </c>
      <c r="L25" s="60">
        <v>213.77101910552082</v>
      </c>
      <c r="M25" s="60">
        <v>29.551600502548848</v>
      </c>
      <c r="O25" s="76">
        <f t="shared" si="1"/>
        <v>1.1185448277067676</v>
      </c>
      <c r="P25" s="63">
        <f t="shared" si="2"/>
        <v>6.6444314897168261E-2</v>
      </c>
      <c r="Q25" s="63">
        <f t="shared" si="3"/>
        <v>39.160863818535177</v>
      </c>
      <c r="R25" s="63">
        <f t="shared" si="4"/>
        <v>146.73381647542396</v>
      </c>
      <c r="S25" s="63">
        <f t="shared" si="5"/>
        <v>415.80852262647898</v>
      </c>
      <c r="T25" s="63">
        <f t="shared" si="6"/>
        <v>207.48239888788646</v>
      </c>
      <c r="U25" s="63">
        <f t="shared" si="7"/>
        <v>1.4971594741326435</v>
      </c>
      <c r="V25" s="63">
        <f t="shared" si="8"/>
        <v>0.12070061936941218</v>
      </c>
      <c r="W25" s="63">
        <f t="shared" si="9"/>
        <v>11.251106268711622</v>
      </c>
      <c r="X25" s="63">
        <f t="shared" si="10"/>
        <v>1.5553473948709919</v>
      </c>
      <c r="Y25" s="59" t="s">
        <v>87</v>
      </c>
    </row>
    <row r="26" spans="1:25" x14ac:dyDescent="0.25">
      <c r="A26" s="59" t="s">
        <v>119</v>
      </c>
      <c r="B26" s="59" t="s">
        <v>120</v>
      </c>
      <c r="C26" s="59" t="s">
        <v>136</v>
      </c>
      <c r="D26" s="60">
        <v>21.078152122113593</v>
      </c>
      <c r="E26" s="60">
        <v>1.2520940979392607</v>
      </c>
      <c r="F26" s="60">
        <v>737.95758949846197</v>
      </c>
      <c r="G26" s="60">
        <v>2765.0905252213092</v>
      </c>
      <c r="H26" s="60">
        <v>7835.6048649038939</v>
      </c>
      <c r="I26" s="60">
        <v>3909.8527462561551</v>
      </c>
      <c r="J26" s="60">
        <v>28.212865828122517</v>
      </c>
      <c r="K26" s="60">
        <v>2.2745141305760539</v>
      </c>
      <c r="L26" s="60">
        <v>212.01879763744276</v>
      </c>
      <c r="M26" s="60">
        <v>29.309374268921395</v>
      </c>
      <c r="O26" s="76">
        <f t="shared" si="1"/>
        <v>1.1093764274796627</v>
      </c>
      <c r="P26" s="63">
        <f t="shared" si="2"/>
        <v>6.5899689365224251E-2</v>
      </c>
      <c r="Q26" s="63">
        <f t="shared" si="3"/>
        <v>38.839873131497995</v>
      </c>
      <c r="R26" s="63">
        <f t="shared" si="4"/>
        <v>145.53108027480576</v>
      </c>
      <c r="S26" s="63">
        <f t="shared" si="5"/>
        <v>412.40025604757335</v>
      </c>
      <c r="T26" s="63">
        <f t="shared" si="6"/>
        <v>205.78172348716606</v>
      </c>
      <c r="U26" s="63">
        <f t="shared" si="7"/>
        <v>1.4848876751643429</v>
      </c>
      <c r="V26" s="63">
        <f t="shared" si="8"/>
        <v>0.11971127003031863</v>
      </c>
      <c r="W26" s="63">
        <f t="shared" si="9"/>
        <v>11.158884086181198</v>
      </c>
      <c r="X26" s="63">
        <f t="shared" si="10"/>
        <v>1.542598645732705</v>
      </c>
      <c r="Y26" s="59" t="s">
        <v>136</v>
      </c>
    </row>
    <row r="27" spans="1:25" x14ac:dyDescent="0.25">
      <c r="A27" s="59" t="s">
        <v>115</v>
      </c>
      <c r="B27" s="59" t="s">
        <v>113</v>
      </c>
      <c r="C27" s="59" t="s">
        <v>19</v>
      </c>
      <c r="D27" s="60">
        <v>20.77330281456236</v>
      </c>
      <c r="E27" s="60">
        <v>1.2339852990021227</v>
      </c>
      <c r="F27" s="60">
        <v>727.28464915447591</v>
      </c>
      <c r="G27" s="60">
        <v>2725.0995465507526</v>
      </c>
      <c r="H27" s="60">
        <v>7722.2800011552836</v>
      </c>
      <c r="I27" s="60">
        <v>3853.3052891822022</v>
      </c>
      <c r="J27" s="60">
        <v>27.804828512426528</v>
      </c>
      <c r="K27" s="60">
        <v>2.2416182650511933</v>
      </c>
      <c r="L27" s="60">
        <v>208.95241006830616</v>
      </c>
      <c r="M27" s="60">
        <v>28.885478360073357</v>
      </c>
      <c r="O27" s="76">
        <f t="shared" si="1"/>
        <v>1.0933317270822294</v>
      </c>
      <c r="P27" s="63">
        <f t="shared" si="2"/>
        <v>6.4946594684322248E-2</v>
      </c>
      <c r="Q27" s="63">
        <f t="shared" si="3"/>
        <v>38.278139429182943</v>
      </c>
      <c r="R27" s="63">
        <f t="shared" si="4"/>
        <v>143.42629192372382</v>
      </c>
      <c r="S27" s="63">
        <f t="shared" si="5"/>
        <v>406.43578953448861</v>
      </c>
      <c r="T27" s="63">
        <f t="shared" si="6"/>
        <v>202.80554153590538</v>
      </c>
      <c r="U27" s="63">
        <f t="shared" si="7"/>
        <v>1.4634120269698172</v>
      </c>
      <c r="V27" s="63">
        <f t="shared" si="8"/>
        <v>0.11797990868690492</v>
      </c>
      <c r="W27" s="63">
        <f t="shared" si="9"/>
        <v>10.997495266752956</v>
      </c>
      <c r="X27" s="63">
        <f t="shared" si="10"/>
        <v>1.520288334740703</v>
      </c>
      <c r="Y27" s="59" t="s">
        <v>19</v>
      </c>
    </row>
    <row r="28" spans="1:25" x14ac:dyDescent="0.25">
      <c r="A28" s="59" t="s">
        <v>116</v>
      </c>
      <c r="B28" s="59" t="s">
        <v>117</v>
      </c>
      <c r="C28" s="59" t="s">
        <v>26</v>
      </c>
      <c r="D28" s="60">
        <v>20.729752913483615</v>
      </c>
      <c r="E28" s="60">
        <v>1.2313983277253888</v>
      </c>
      <c r="F28" s="60">
        <v>725.75994339104943</v>
      </c>
      <c r="G28" s="60">
        <v>2719.3865495978166</v>
      </c>
      <c r="H28" s="60">
        <v>7706.0907349054833</v>
      </c>
      <c r="I28" s="60">
        <v>3845.227081028781</v>
      </c>
      <c r="J28" s="60">
        <v>27.746537467327105</v>
      </c>
      <c r="K28" s="60">
        <v>2.2369188556904991</v>
      </c>
      <c r="L28" s="60">
        <v>208.51435470128669</v>
      </c>
      <c r="M28" s="60">
        <v>28.824921801666498</v>
      </c>
      <c r="O28" s="76">
        <f t="shared" si="1"/>
        <v>1.0910396270254534</v>
      </c>
      <c r="P28" s="63">
        <f t="shared" si="2"/>
        <v>6.4810438301336259E-2</v>
      </c>
      <c r="Q28" s="63">
        <f t="shared" si="3"/>
        <v>38.197891757423655</v>
      </c>
      <c r="R28" s="63">
        <f t="shared" si="4"/>
        <v>143.12560787356929</v>
      </c>
      <c r="S28" s="63">
        <f t="shared" si="5"/>
        <v>405.58372288976227</v>
      </c>
      <c r="T28" s="63">
        <f t="shared" si="6"/>
        <v>202.38037268572532</v>
      </c>
      <c r="U28" s="63">
        <f t="shared" si="7"/>
        <v>1.4603440772277423</v>
      </c>
      <c r="V28" s="63">
        <f t="shared" si="8"/>
        <v>0.11773257135213153</v>
      </c>
      <c r="W28" s="63">
        <f t="shared" si="9"/>
        <v>10.974439721120353</v>
      </c>
      <c r="X28" s="63">
        <f t="shared" si="10"/>
        <v>1.5171011474561316</v>
      </c>
      <c r="Y28" s="59" t="s">
        <v>26</v>
      </c>
    </row>
    <row r="29" spans="1:25" x14ac:dyDescent="0.25">
      <c r="A29" s="59" t="s">
        <v>118</v>
      </c>
      <c r="B29" s="59" t="s">
        <v>117</v>
      </c>
      <c r="C29" s="59" t="s">
        <v>44</v>
      </c>
      <c r="D29" s="60">
        <v>20.337803803774893</v>
      </c>
      <c r="E29" s="60">
        <v>1.2081155862347828</v>
      </c>
      <c r="F29" s="60">
        <v>712.0375915202103</v>
      </c>
      <c r="G29" s="60">
        <v>2667.9695770213871</v>
      </c>
      <c r="H29" s="60">
        <v>7560.3873386572704</v>
      </c>
      <c r="I29" s="60">
        <v>3772.5232076479847</v>
      </c>
      <c r="J29" s="60">
        <v>27.221918061432266</v>
      </c>
      <c r="K29" s="60">
        <v>2.1946241714442505</v>
      </c>
      <c r="L29" s="60">
        <v>204.57185639811112</v>
      </c>
      <c r="M29" s="60">
        <v>28.279912776004739</v>
      </c>
      <c r="O29" s="76">
        <f t="shared" si="1"/>
        <v>1.070410726514468</v>
      </c>
      <c r="P29" s="63">
        <f t="shared" si="2"/>
        <v>6.3585030854462252E-2</v>
      </c>
      <c r="Q29" s="63">
        <f t="shared" si="3"/>
        <v>37.475662711590019</v>
      </c>
      <c r="R29" s="63">
        <f t="shared" si="4"/>
        <v>140.41945142217827</v>
      </c>
      <c r="S29" s="63">
        <f t="shared" si="5"/>
        <v>397.91512308722474</v>
      </c>
      <c r="T29" s="63">
        <f t="shared" si="6"/>
        <v>198.55385303410446</v>
      </c>
      <c r="U29" s="63">
        <f t="shared" si="7"/>
        <v>1.4327325295490667</v>
      </c>
      <c r="V29" s="63">
        <f t="shared" si="8"/>
        <v>0.11550653533917107</v>
      </c>
      <c r="W29" s="63">
        <f t="shared" si="9"/>
        <v>10.766939810426901</v>
      </c>
      <c r="X29" s="63">
        <f t="shared" si="10"/>
        <v>1.4884164618949862</v>
      </c>
      <c r="Y29" s="59" t="s">
        <v>44</v>
      </c>
    </row>
    <row r="30" spans="1:25" x14ac:dyDescent="0.25">
      <c r="A30" s="59" t="s">
        <v>119</v>
      </c>
      <c r="B30" s="59" t="s">
        <v>120</v>
      </c>
      <c r="C30" s="59" t="s">
        <v>138</v>
      </c>
      <c r="D30" s="60">
        <v>20.076504397302411</v>
      </c>
      <c r="E30" s="60">
        <v>1.1925937585743787</v>
      </c>
      <c r="F30" s="60">
        <v>702.88935693965084</v>
      </c>
      <c r="G30" s="60">
        <v>2633.6915953037678</v>
      </c>
      <c r="H30" s="60">
        <v>7463.2517411584622</v>
      </c>
      <c r="I30" s="60">
        <v>3724.0539587274543</v>
      </c>
      <c r="J30" s="60">
        <v>26.872171790835704</v>
      </c>
      <c r="K30" s="60">
        <v>2.1664277152800846</v>
      </c>
      <c r="L30" s="60">
        <v>201.94352419599406</v>
      </c>
      <c r="M30" s="60">
        <v>27.916573425563563</v>
      </c>
      <c r="O30" s="76">
        <f t="shared" si="1"/>
        <v>1.0566581261738111</v>
      </c>
      <c r="P30" s="63">
        <f t="shared" si="2"/>
        <v>6.2768092556546251E-2</v>
      </c>
      <c r="Q30" s="63">
        <f t="shared" si="3"/>
        <v>36.994176681034254</v>
      </c>
      <c r="R30" s="63">
        <f t="shared" si="4"/>
        <v>138.61534712125095</v>
      </c>
      <c r="S30" s="63">
        <f t="shared" si="5"/>
        <v>392.80272321886645</v>
      </c>
      <c r="T30" s="63">
        <f t="shared" si="6"/>
        <v>196.00283993302392</v>
      </c>
      <c r="U30" s="63">
        <f t="shared" si="7"/>
        <v>1.4143248310966161</v>
      </c>
      <c r="V30" s="63">
        <f t="shared" si="8"/>
        <v>0.11402251133053076</v>
      </c>
      <c r="W30" s="63">
        <f t="shared" si="9"/>
        <v>10.628606536631267</v>
      </c>
      <c r="X30" s="63">
        <f t="shared" si="10"/>
        <v>1.4692933381875559</v>
      </c>
      <c r="Y30" s="59" t="s">
        <v>138</v>
      </c>
    </row>
    <row r="31" spans="1:25" x14ac:dyDescent="0.25">
      <c r="A31" s="59" t="s">
        <v>121</v>
      </c>
      <c r="B31" s="59" t="s">
        <v>113</v>
      </c>
      <c r="C31" s="59" t="s">
        <v>82</v>
      </c>
      <c r="D31" s="60">
        <v>19.858754891908671</v>
      </c>
      <c r="E31" s="60">
        <v>1.1796589021907085</v>
      </c>
      <c r="F31" s="60">
        <v>695.26582812251786</v>
      </c>
      <c r="G31" s="60">
        <v>2605.1266105390841</v>
      </c>
      <c r="H31" s="60">
        <v>7382.3054099094534</v>
      </c>
      <c r="I31" s="60">
        <v>3683.6629179603442</v>
      </c>
      <c r="J31" s="60">
        <v>26.580716565338566</v>
      </c>
      <c r="K31" s="60">
        <v>2.1429306684766125</v>
      </c>
      <c r="L31" s="60">
        <v>199.75324736089647</v>
      </c>
      <c r="M31" s="60">
        <v>27.613790633529245</v>
      </c>
      <c r="O31" s="76">
        <f t="shared" si="1"/>
        <v>1.04519762588993</v>
      </c>
      <c r="P31" s="63">
        <f t="shared" si="2"/>
        <v>6.2087310641616232E-2</v>
      </c>
      <c r="Q31" s="63">
        <f t="shared" si="3"/>
        <v>36.592938322237785</v>
      </c>
      <c r="R31" s="63">
        <f t="shared" si="4"/>
        <v>137.1119268704781</v>
      </c>
      <c r="S31" s="63">
        <f t="shared" si="5"/>
        <v>388.54238999523437</v>
      </c>
      <c r="T31" s="63">
        <f t="shared" si="6"/>
        <v>193.87699568212338</v>
      </c>
      <c r="U31" s="63">
        <f t="shared" si="7"/>
        <v>1.3989850823862404</v>
      </c>
      <c r="V31" s="63">
        <f t="shared" si="8"/>
        <v>0.11278582465666381</v>
      </c>
      <c r="W31" s="63">
        <f t="shared" si="9"/>
        <v>10.513328808468236</v>
      </c>
      <c r="X31" s="63">
        <f t="shared" si="10"/>
        <v>1.4533574017646971</v>
      </c>
      <c r="Y31" s="59" t="s">
        <v>82</v>
      </c>
    </row>
    <row r="32" spans="1:25" x14ac:dyDescent="0.25">
      <c r="A32" s="59" t="s">
        <v>121</v>
      </c>
      <c r="B32" s="59" t="s">
        <v>113</v>
      </c>
      <c r="C32" s="59" t="s">
        <v>86</v>
      </c>
      <c r="D32" s="60">
        <v>19.466805782199948</v>
      </c>
      <c r="E32" s="60">
        <v>1.1563761607001024</v>
      </c>
      <c r="F32" s="60">
        <v>681.54347625167873</v>
      </c>
      <c r="G32" s="60">
        <v>2553.7096379626551</v>
      </c>
      <c r="H32" s="60">
        <v>7236.6020136612406</v>
      </c>
      <c r="I32" s="60">
        <v>3610.9590445795484</v>
      </c>
      <c r="J32" s="60">
        <v>26.056097159443727</v>
      </c>
      <c r="K32" s="60">
        <v>2.1006359842303635</v>
      </c>
      <c r="L32" s="60">
        <v>195.8107490577209</v>
      </c>
      <c r="M32" s="60">
        <v>27.068781607867486</v>
      </c>
      <c r="O32" s="76">
        <f t="shared" si="1"/>
        <v>1.0245687253789446</v>
      </c>
      <c r="P32" s="63">
        <f t="shared" si="2"/>
        <v>6.0861903194742231E-2</v>
      </c>
      <c r="Q32" s="63">
        <f t="shared" si="3"/>
        <v>35.870709276404142</v>
      </c>
      <c r="R32" s="63">
        <f t="shared" si="4"/>
        <v>134.4057704190871</v>
      </c>
      <c r="S32" s="63">
        <f t="shared" si="5"/>
        <v>380.87379019269684</v>
      </c>
      <c r="T32" s="63">
        <f t="shared" si="6"/>
        <v>190.05047603050255</v>
      </c>
      <c r="U32" s="63">
        <f t="shared" si="7"/>
        <v>1.3713735347075646</v>
      </c>
      <c r="V32" s="63">
        <f t="shared" si="8"/>
        <v>0.11055978864370335</v>
      </c>
      <c r="W32" s="63">
        <f t="shared" si="9"/>
        <v>10.305828897774784</v>
      </c>
      <c r="X32" s="63">
        <f t="shared" si="10"/>
        <v>1.424672716203552</v>
      </c>
      <c r="Y32" s="59" t="s">
        <v>86</v>
      </c>
    </row>
    <row r="33" spans="1:25" x14ac:dyDescent="0.25">
      <c r="A33" s="59" t="s">
        <v>119</v>
      </c>
      <c r="B33" s="59" t="s">
        <v>120</v>
      </c>
      <c r="C33" s="59" t="s">
        <v>77</v>
      </c>
      <c r="D33" s="60">
        <v>19.161956474648722</v>
      </c>
      <c r="E33" s="60">
        <v>1.1382673617629646</v>
      </c>
      <c r="F33" s="60">
        <v>670.87053590769278</v>
      </c>
      <c r="G33" s="60">
        <v>2513.7186592920993</v>
      </c>
      <c r="H33" s="60">
        <v>7123.277149912632</v>
      </c>
      <c r="I33" s="60">
        <v>3554.4115875055963</v>
      </c>
      <c r="J33" s="60">
        <v>25.648059843747745</v>
      </c>
      <c r="K33" s="60">
        <v>2.0677401187055038</v>
      </c>
      <c r="L33" s="60">
        <v>192.74436148858436</v>
      </c>
      <c r="M33" s="60">
        <v>26.644885699019454</v>
      </c>
      <c r="O33" s="76">
        <f t="shared" si="1"/>
        <v>1.0085240249815117</v>
      </c>
      <c r="P33" s="63">
        <f t="shared" si="2"/>
        <v>5.9908808513840242E-2</v>
      </c>
      <c r="Q33" s="63">
        <f t="shared" si="3"/>
        <v>35.308975574089096</v>
      </c>
      <c r="R33" s="63">
        <f t="shared" si="4"/>
        <v>132.30098206800523</v>
      </c>
      <c r="S33" s="63">
        <f t="shared" si="5"/>
        <v>374.90932367961221</v>
      </c>
      <c r="T33" s="63">
        <f t="shared" si="6"/>
        <v>187.07429407924192</v>
      </c>
      <c r="U33" s="63">
        <f t="shared" si="7"/>
        <v>1.3498978865130393</v>
      </c>
      <c r="V33" s="63">
        <f t="shared" si="8"/>
        <v>0.10882842730028967</v>
      </c>
      <c r="W33" s="63">
        <f t="shared" si="9"/>
        <v>10.144440078346545</v>
      </c>
      <c r="X33" s="63">
        <f t="shared" si="10"/>
        <v>1.4023624052115502</v>
      </c>
      <c r="Y33" s="59" t="s">
        <v>77</v>
      </c>
    </row>
    <row r="34" spans="1:25" x14ac:dyDescent="0.25">
      <c r="A34" s="59" t="s">
        <v>116</v>
      </c>
      <c r="B34" s="59" t="s">
        <v>117</v>
      </c>
      <c r="C34" s="59" t="s">
        <v>39</v>
      </c>
      <c r="D34" s="60">
        <v>13.587569136569094</v>
      </c>
      <c r="E34" s="60">
        <v>0.80713503834101119</v>
      </c>
      <c r="F34" s="60">
        <v>475.70819818909126</v>
      </c>
      <c r="G34" s="60">
        <v>1782.455049316216</v>
      </c>
      <c r="H34" s="60">
        <v>5051.0510699380484</v>
      </c>
      <c r="I34" s="60">
        <v>2520.4009438676044</v>
      </c>
      <c r="J34" s="60">
        <v>18.186806071021127</v>
      </c>
      <c r="K34" s="60">
        <v>1.46621572053663</v>
      </c>
      <c r="L34" s="60">
        <v>136.67327451008708</v>
      </c>
      <c r="M34" s="60">
        <v>18.893646222941069</v>
      </c>
      <c r="O34" s="76">
        <f t="shared" si="1"/>
        <v>0.71513521771416289</v>
      </c>
      <c r="P34" s="63">
        <f t="shared" si="2"/>
        <v>4.2480791491632169E-2</v>
      </c>
      <c r="Q34" s="63">
        <f t="shared" si="3"/>
        <v>25.037273588899541</v>
      </c>
      <c r="R34" s="63">
        <f t="shared" si="4"/>
        <v>93.813423648221899</v>
      </c>
      <c r="S34" s="63">
        <f t="shared" si="5"/>
        <v>265.84479315463415</v>
      </c>
      <c r="T34" s="63">
        <f t="shared" si="6"/>
        <v>132.65268125618971</v>
      </c>
      <c r="U34" s="63">
        <f t="shared" si="7"/>
        <v>0.95720031952742779</v>
      </c>
      <c r="V34" s="63">
        <f t="shared" si="8"/>
        <v>7.7169248449296318E-2</v>
      </c>
      <c r="W34" s="63">
        <f t="shared" si="9"/>
        <v>7.1933302373730044</v>
      </c>
      <c r="X34" s="63">
        <f t="shared" si="10"/>
        <v>0.99440243278637208</v>
      </c>
      <c r="Y34" s="59" t="s">
        <v>39</v>
      </c>
    </row>
    <row r="35" spans="1:25" x14ac:dyDescent="0.25">
      <c r="A35" s="59" t="s">
        <v>121</v>
      </c>
      <c r="B35" s="59" t="s">
        <v>113</v>
      </c>
      <c r="C35" s="59" t="s">
        <v>85</v>
      </c>
      <c r="D35" s="60">
        <v>13.021420422545381</v>
      </c>
      <c r="E35" s="60">
        <v>0.77350441174346907</v>
      </c>
      <c r="F35" s="60">
        <v>455.88702326454575</v>
      </c>
      <c r="G35" s="60">
        <v>1708.1860889280401</v>
      </c>
      <c r="H35" s="60">
        <v>4840.5906086906289</v>
      </c>
      <c r="I35" s="60">
        <v>2415.384237873121</v>
      </c>
      <c r="J35" s="60">
        <v>17.429022484728581</v>
      </c>
      <c r="K35" s="60">
        <v>1.4051233988476035</v>
      </c>
      <c r="L35" s="60">
        <v>130.97855473883345</v>
      </c>
      <c r="M35" s="60">
        <v>18.106410963651854</v>
      </c>
      <c r="O35" s="76">
        <f t="shared" si="1"/>
        <v>0.68533791697607271</v>
      </c>
      <c r="P35" s="63">
        <f t="shared" si="2"/>
        <v>4.0710758512814159E-2</v>
      </c>
      <c r="Q35" s="63">
        <f t="shared" si="3"/>
        <v>23.994053856028724</v>
      </c>
      <c r="R35" s="63">
        <f t="shared" si="4"/>
        <v>89.904530996212642</v>
      </c>
      <c r="S35" s="63">
        <f t="shared" si="5"/>
        <v>254.76792677319099</v>
      </c>
      <c r="T35" s="63">
        <f t="shared" si="6"/>
        <v>127.12548620384848</v>
      </c>
      <c r="U35" s="63">
        <f t="shared" si="7"/>
        <v>0.91731697288045166</v>
      </c>
      <c r="V35" s="63">
        <f t="shared" si="8"/>
        <v>7.3953863097242292E-2</v>
      </c>
      <c r="W35" s="63">
        <f t="shared" si="9"/>
        <v>6.8936081441491295</v>
      </c>
      <c r="X35" s="63">
        <f t="shared" si="10"/>
        <v>0.95296899808693969</v>
      </c>
      <c r="Y35" s="59" t="s">
        <v>85</v>
      </c>
    </row>
    <row r="36" spans="1:25" x14ac:dyDescent="0.25">
      <c r="A36" s="59" t="s">
        <v>115</v>
      </c>
      <c r="B36" s="59" t="s">
        <v>113</v>
      </c>
      <c r="C36" s="59" t="s">
        <v>6</v>
      </c>
      <c r="D36" s="60">
        <v>12.847220818230394</v>
      </c>
      <c r="E36" s="60">
        <v>0.76315652663653299</v>
      </c>
      <c r="F36" s="60">
        <v>449.78820021083948</v>
      </c>
      <c r="G36" s="60">
        <v>1685.3341011162938</v>
      </c>
      <c r="H36" s="60">
        <v>4775.833543691424</v>
      </c>
      <c r="I36" s="60">
        <v>2383.071405259434</v>
      </c>
      <c r="J36" s="60">
        <v>17.195858304330873</v>
      </c>
      <c r="K36" s="60">
        <v>1.3863257614048263</v>
      </c>
      <c r="L36" s="60">
        <v>129.22633327075542</v>
      </c>
      <c r="M36" s="60">
        <v>17.864184730024405</v>
      </c>
      <c r="O36" s="76">
        <f t="shared" si="1"/>
        <v>0.67616951674896808</v>
      </c>
      <c r="P36" s="63">
        <f t="shared" si="2"/>
        <v>4.0166132980870156E-2</v>
      </c>
      <c r="Q36" s="63">
        <f t="shared" si="3"/>
        <v>23.67306316899155</v>
      </c>
      <c r="R36" s="63">
        <f t="shared" si="4"/>
        <v>88.701794795594409</v>
      </c>
      <c r="S36" s="63">
        <f t="shared" si="5"/>
        <v>251.35966019428548</v>
      </c>
      <c r="T36" s="63">
        <f t="shared" si="6"/>
        <v>125.4248108031281</v>
      </c>
      <c r="U36" s="63">
        <f t="shared" si="7"/>
        <v>0.90504517391215122</v>
      </c>
      <c r="V36" s="63">
        <f t="shared" si="8"/>
        <v>7.2964513758148761E-2</v>
      </c>
      <c r="W36" s="63">
        <f t="shared" si="9"/>
        <v>6.8013859616187062</v>
      </c>
      <c r="X36" s="63">
        <f t="shared" si="10"/>
        <v>0.94022024894865286</v>
      </c>
      <c r="Y36" s="59" t="s">
        <v>6</v>
      </c>
    </row>
    <row r="37" spans="1:25" x14ac:dyDescent="0.25">
      <c r="A37" s="59" t="s">
        <v>115</v>
      </c>
      <c r="B37" s="59" t="s">
        <v>113</v>
      </c>
      <c r="C37" s="59" t="s">
        <v>12</v>
      </c>
      <c r="D37" s="60">
        <v>12.455271708521668</v>
      </c>
      <c r="E37" s="60">
        <v>0.73987378514592683</v>
      </c>
      <c r="F37" s="60">
        <v>436.06584834000029</v>
      </c>
      <c r="G37" s="60">
        <v>1633.9171285398645</v>
      </c>
      <c r="H37" s="60">
        <v>4630.1301474432103</v>
      </c>
      <c r="I37" s="60">
        <v>2310.3675318786372</v>
      </c>
      <c r="J37" s="60">
        <v>16.671238898436034</v>
      </c>
      <c r="K37" s="60">
        <v>1.3440310771585773</v>
      </c>
      <c r="L37" s="60">
        <v>125.28383496757982</v>
      </c>
      <c r="M37" s="60">
        <v>17.319175704362642</v>
      </c>
      <c r="O37" s="76">
        <f t="shared" si="1"/>
        <v>0.65554061623798254</v>
      </c>
      <c r="P37" s="63">
        <f t="shared" si="2"/>
        <v>3.8940725533996148E-2</v>
      </c>
      <c r="Q37" s="63">
        <f t="shared" si="3"/>
        <v>22.950834123157911</v>
      </c>
      <c r="R37" s="63">
        <f t="shared" si="4"/>
        <v>85.9956383442034</v>
      </c>
      <c r="S37" s="63">
        <f t="shared" si="5"/>
        <v>243.6910603917479</v>
      </c>
      <c r="T37" s="63">
        <f t="shared" si="6"/>
        <v>121.59829115150723</v>
      </c>
      <c r="U37" s="63">
        <f t="shared" si="7"/>
        <v>0.87743362623347543</v>
      </c>
      <c r="V37" s="63">
        <f t="shared" si="8"/>
        <v>7.073847774518828E-2</v>
      </c>
      <c r="W37" s="63">
        <f t="shared" si="9"/>
        <v>6.5938860509252537</v>
      </c>
      <c r="X37" s="63">
        <f t="shared" si="10"/>
        <v>0.91153556338750752</v>
      </c>
      <c r="Y37" s="59" t="s">
        <v>12</v>
      </c>
    </row>
    <row r="38" spans="1:25" x14ac:dyDescent="0.25">
      <c r="A38" s="59" t="s">
        <v>116</v>
      </c>
      <c r="B38" s="59" t="s">
        <v>117</v>
      </c>
      <c r="C38" s="59" t="s">
        <v>38</v>
      </c>
      <c r="D38" s="60">
        <v>11.932672895576705</v>
      </c>
      <c r="E38" s="60">
        <v>0.70883012982511884</v>
      </c>
      <c r="F38" s="60">
        <v>417.76937917888142</v>
      </c>
      <c r="G38" s="60">
        <v>1565.3611651046256</v>
      </c>
      <c r="H38" s="60">
        <v>4435.8589524455938</v>
      </c>
      <c r="I38" s="60">
        <v>2213.4290340375755</v>
      </c>
      <c r="J38" s="60">
        <v>15.971746357242914</v>
      </c>
      <c r="K38" s="60">
        <v>1.2876381648302455</v>
      </c>
      <c r="L38" s="60">
        <v>120.02717056334571</v>
      </c>
      <c r="M38" s="60">
        <v>16.592497003480297</v>
      </c>
      <c r="O38" s="76">
        <f t="shared" si="1"/>
        <v>0.62803541555666864</v>
      </c>
      <c r="P38" s="63">
        <f t="shared" si="2"/>
        <v>3.7306848938164147E-2</v>
      </c>
      <c r="Q38" s="63">
        <f t="shared" si="3"/>
        <v>21.987862062046389</v>
      </c>
      <c r="R38" s="63">
        <f t="shared" si="4"/>
        <v>82.387429742348715</v>
      </c>
      <c r="S38" s="63">
        <f t="shared" si="5"/>
        <v>233.46626065503125</v>
      </c>
      <c r="T38" s="63">
        <f t="shared" si="6"/>
        <v>116.49626494934608</v>
      </c>
      <c r="U38" s="63">
        <f t="shared" si="7"/>
        <v>0.84061822932857444</v>
      </c>
      <c r="V38" s="63">
        <f t="shared" si="8"/>
        <v>6.7770429727907658E-2</v>
      </c>
      <c r="W38" s="63">
        <f t="shared" si="9"/>
        <v>6.3172195033339849</v>
      </c>
      <c r="X38" s="63">
        <f t="shared" si="10"/>
        <v>0.87328931597264725</v>
      </c>
      <c r="Y38" s="59" t="s">
        <v>38</v>
      </c>
    </row>
    <row r="39" spans="1:25" x14ac:dyDescent="0.25">
      <c r="A39" s="59" t="s">
        <v>115</v>
      </c>
      <c r="B39" s="59" t="s">
        <v>113</v>
      </c>
      <c r="C39" s="59" t="s">
        <v>14</v>
      </c>
      <c r="D39" s="60">
        <v>10.713275665371786</v>
      </c>
      <c r="E39" s="60">
        <v>0.63639493407656655</v>
      </c>
      <c r="F39" s="60">
        <v>375.07761780293731</v>
      </c>
      <c r="G39" s="60">
        <v>1405.3972504224009</v>
      </c>
      <c r="H39" s="60">
        <v>3982.5594974511532</v>
      </c>
      <c r="I39" s="60">
        <v>1987.2392057417651</v>
      </c>
      <c r="J39" s="60">
        <v>14.339597094458966</v>
      </c>
      <c r="K39" s="60">
        <v>1.1560547027308041</v>
      </c>
      <c r="L39" s="60">
        <v>107.76162028679943</v>
      </c>
      <c r="M39" s="60">
        <v>14.896913368088148</v>
      </c>
      <c r="O39" s="76">
        <f t="shared" si="1"/>
        <v>0.56385661396693609</v>
      </c>
      <c r="P39" s="63">
        <f t="shared" si="2"/>
        <v>3.3494470214556135E-2</v>
      </c>
      <c r="Q39" s="63">
        <f t="shared" si="3"/>
        <v>19.740927252786175</v>
      </c>
      <c r="R39" s="63">
        <f t="shared" si="4"/>
        <v>73.968276338021099</v>
      </c>
      <c r="S39" s="63">
        <f t="shared" si="5"/>
        <v>209.60839460269227</v>
      </c>
      <c r="T39" s="63">
        <f t="shared" si="6"/>
        <v>104.59153714430343</v>
      </c>
      <c r="U39" s="63">
        <f t="shared" si="7"/>
        <v>0.75471563655047191</v>
      </c>
      <c r="V39" s="63">
        <f t="shared" si="8"/>
        <v>6.0844984354252847E-2</v>
      </c>
      <c r="W39" s="63">
        <f t="shared" si="9"/>
        <v>5.6716642256210221</v>
      </c>
      <c r="X39" s="63">
        <f t="shared" si="10"/>
        <v>0.78404807200463933</v>
      </c>
      <c r="Y39" s="59" t="s">
        <v>14</v>
      </c>
    </row>
    <row r="40" spans="1:25" x14ac:dyDescent="0.25">
      <c r="A40" s="59" t="s">
        <v>119</v>
      </c>
      <c r="B40" s="59" t="s">
        <v>120</v>
      </c>
      <c r="C40" s="59" t="s">
        <v>66</v>
      </c>
      <c r="D40" s="60">
        <v>7.9260819963319724</v>
      </c>
      <c r="E40" s="60">
        <v>0.4708287723655899</v>
      </c>
      <c r="F40" s="60">
        <v>277.49644894363661</v>
      </c>
      <c r="G40" s="60">
        <v>1039.7654454344595</v>
      </c>
      <c r="H40" s="60">
        <v>2946.4464574638619</v>
      </c>
      <c r="I40" s="60">
        <v>1470.2338839227696</v>
      </c>
      <c r="J40" s="60">
        <v>10.608970208095659</v>
      </c>
      <c r="K40" s="60">
        <v>0.85529250364636744</v>
      </c>
      <c r="L40" s="60">
        <v>79.726076797550803</v>
      </c>
      <c r="M40" s="60">
        <v>11.021293630048957</v>
      </c>
      <c r="O40" s="76">
        <f t="shared" si="1"/>
        <v>0.41716221033326173</v>
      </c>
      <c r="P40" s="63">
        <f t="shared" si="2"/>
        <v>2.4780461703452099E-2</v>
      </c>
      <c r="Q40" s="63">
        <f t="shared" si="3"/>
        <v>14.605076260191401</v>
      </c>
      <c r="R40" s="63">
        <f t="shared" si="4"/>
        <v>54.72449712812945</v>
      </c>
      <c r="S40" s="63">
        <f t="shared" si="5"/>
        <v>155.07612934020327</v>
      </c>
      <c r="T40" s="63">
        <f t="shared" si="6"/>
        <v>77.380730732777351</v>
      </c>
      <c r="U40" s="63">
        <f t="shared" si="7"/>
        <v>0.55836685305766631</v>
      </c>
      <c r="V40" s="63">
        <f t="shared" si="8"/>
        <v>4.5015394928756183E-2</v>
      </c>
      <c r="W40" s="63">
        <f t="shared" si="9"/>
        <v>4.1961093051342528</v>
      </c>
      <c r="X40" s="63">
        <f t="shared" si="10"/>
        <v>0.58006808579205038</v>
      </c>
      <c r="Y40" s="59" t="s">
        <v>66</v>
      </c>
    </row>
    <row r="41" spans="1:25" x14ac:dyDescent="0.25">
      <c r="A41" s="59" t="s">
        <v>119</v>
      </c>
      <c r="B41" s="59" t="s">
        <v>120</v>
      </c>
      <c r="C41" s="59" t="s">
        <v>140</v>
      </c>
      <c r="D41" s="60">
        <v>5.9663364477883523</v>
      </c>
      <c r="E41" s="60">
        <v>0.35441506491255942</v>
      </c>
      <c r="F41" s="60">
        <v>208.88468958944071</v>
      </c>
      <c r="G41" s="60">
        <v>782.68058255231279</v>
      </c>
      <c r="H41" s="60">
        <v>2217.9294762227969</v>
      </c>
      <c r="I41" s="60">
        <v>1106.7145170187878</v>
      </c>
      <c r="J41" s="60">
        <v>7.985873178621457</v>
      </c>
      <c r="K41" s="60">
        <v>0.64381908241512276</v>
      </c>
      <c r="L41" s="60">
        <v>60.013585281672853</v>
      </c>
      <c r="M41" s="60">
        <v>8.2962485017401484</v>
      </c>
      <c r="O41" s="76">
        <f t="shared" si="1"/>
        <v>0.31401770777833432</v>
      </c>
      <c r="P41" s="63">
        <f t="shared" si="2"/>
        <v>1.8653424469082074E-2</v>
      </c>
      <c r="Q41" s="63">
        <f t="shared" si="3"/>
        <v>10.993931031023195</v>
      </c>
      <c r="R41" s="63">
        <f t="shared" si="4"/>
        <v>41.193714871174357</v>
      </c>
      <c r="S41" s="63">
        <f t="shared" si="5"/>
        <v>116.73313032751562</v>
      </c>
      <c r="T41" s="63">
        <f t="shared" si="6"/>
        <v>58.248132474673042</v>
      </c>
      <c r="U41" s="63">
        <f t="shared" si="7"/>
        <v>0.42030911466428722</v>
      </c>
      <c r="V41" s="63">
        <f t="shared" si="8"/>
        <v>3.3885214863953829E-2</v>
      </c>
      <c r="W41" s="63">
        <f t="shared" si="9"/>
        <v>3.1586097516669924</v>
      </c>
      <c r="X41" s="63">
        <f t="shared" si="10"/>
        <v>0.43664465798632363</v>
      </c>
      <c r="Y41" s="59" t="s">
        <v>140</v>
      </c>
    </row>
    <row r="42" spans="1:25" x14ac:dyDescent="0.25">
      <c r="A42" s="59" t="s">
        <v>119</v>
      </c>
      <c r="B42" s="59" t="s">
        <v>120</v>
      </c>
      <c r="C42" s="59" t="s">
        <v>49</v>
      </c>
      <c r="D42" s="60">
        <v>4.35499010787471</v>
      </c>
      <c r="E42" s="60">
        <v>0.25869712767340103</v>
      </c>
      <c r="F42" s="60">
        <v>152.47057634265744</v>
      </c>
      <c r="G42" s="60">
        <v>571.29969529365894</v>
      </c>
      <c r="H42" s="60">
        <v>1618.9266249801435</v>
      </c>
      <c r="I42" s="60">
        <v>807.82081534218094</v>
      </c>
      <c r="J42" s="60">
        <v>5.8291045099426695</v>
      </c>
      <c r="K42" s="60">
        <v>0.46994093606943266</v>
      </c>
      <c r="L42" s="60">
        <v>43.805536701950992</v>
      </c>
      <c r="M42" s="60">
        <v>6.0556558406862395</v>
      </c>
      <c r="O42" s="76">
        <f t="shared" si="1"/>
        <v>0.22921000567761632</v>
      </c>
      <c r="P42" s="63">
        <f t="shared" si="2"/>
        <v>1.3615638298600054E-2</v>
      </c>
      <c r="Q42" s="63">
        <f t="shared" si="3"/>
        <v>8.0247671759293393</v>
      </c>
      <c r="R42" s="63">
        <f t="shared" si="4"/>
        <v>30.068405015455735</v>
      </c>
      <c r="S42" s="63">
        <f t="shared" si="5"/>
        <v>85.206664472639133</v>
      </c>
      <c r="T42" s="63">
        <f t="shared" si="6"/>
        <v>42.516885018009525</v>
      </c>
      <c r="U42" s="63">
        <f t="shared" si="7"/>
        <v>0.3067949742075089</v>
      </c>
      <c r="V42" s="63">
        <f t="shared" si="8"/>
        <v>2.4733733477338562E-2</v>
      </c>
      <c r="W42" s="63">
        <f t="shared" si="9"/>
        <v>2.3055545632605785</v>
      </c>
      <c r="X42" s="63">
        <f t="shared" si="10"/>
        <v>0.31871872845717047</v>
      </c>
      <c r="Y42" s="59" t="s">
        <v>49</v>
      </c>
    </row>
    <row r="43" spans="1:25" x14ac:dyDescent="0.25">
      <c r="A43" s="59" t="s">
        <v>119</v>
      </c>
      <c r="B43" s="59" t="s">
        <v>120</v>
      </c>
      <c r="C43" s="59" t="s">
        <v>59</v>
      </c>
      <c r="D43" s="60">
        <v>4.35499010787471</v>
      </c>
      <c r="E43" s="60">
        <v>0.25869712767340103</v>
      </c>
      <c r="F43" s="60">
        <v>152.47057634265744</v>
      </c>
      <c r="G43" s="60">
        <v>571.29969529365894</v>
      </c>
      <c r="H43" s="60">
        <v>1618.9266249801435</v>
      </c>
      <c r="I43" s="60">
        <v>807.82081534218094</v>
      </c>
      <c r="J43" s="60">
        <v>5.8291045099426695</v>
      </c>
      <c r="K43" s="60">
        <v>0.46994093606943266</v>
      </c>
      <c r="L43" s="60">
        <v>43.805536701950992</v>
      </c>
      <c r="M43" s="60">
        <v>6.0556558406862395</v>
      </c>
      <c r="O43" s="76">
        <f t="shared" si="1"/>
        <v>0.22921000567761632</v>
      </c>
      <c r="P43" s="63">
        <f t="shared" si="2"/>
        <v>1.3615638298600054E-2</v>
      </c>
      <c r="Q43" s="63">
        <f t="shared" si="3"/>
        <v>8.0247671759293393</v>
      </c>
      <c r="R43" s="63">
        <f t="shared" si="4"/>
        <v>30.068405015455735</v>
      </c>
      <c r="S43" s="63">
        <f t="shared" si="5"/>
        <v>85.206664472639133</v>
      </c>
      <c r="T43" s="63">
        <f t="shared" si="6"/>
        <v>42.516885018009525</v>
      </c>
      <c r="U43" s="63">
        <f t="shared" si="7"/>
        <v>0.3067949742075089</v>
      </c>
      <c r="V43" s="63">
        <f t="shared" si="8"/>
        <v>2.4733733477338562E-2</v>
      </c>
      <c r="W43" s="63">
        <f t="shared" si="9"/>
        <v>2.3055545632605785</v>
      </c>
      <c r="X43" s="63">
        <f t="shared" si="10"/>
        <v>0.31871872845717047</v>
      </c>
      <c r="Y43" s="59" t="s">
        <v>59</v>
      </c>
    </row>
    <row r="44" spans="1:25" x14ac:dyDescent="0.25">
      <c r="A44" s="59" t="s">
        <v>115</v>
      </c>
      <c r="B44" s="59" t="s">
        <v>113</v>
      </c>
      <c r="C44" s="59" t="s">
        <v>7</v>
      </c>
      <c r="D44" s="60">
        <v>4.3114402067959627</v>
      </c>
      <c r="E44" s="60">
        <v>0.25611015639666701</v>
      </c>
      <c r="F44" s="60">
        <v>150.94587057923087</v>
      </c>
      <c r="G44" s="60">
        <v>565.58669834072236</v>
      </c>
      <c r="H44" s="60">
        <v>1602.7373587303423</v>
      </c>
      <c r="I44" s="60">
        <v>799.74260718875917</v>
      </c>
      <c r="J44" s="60">
        <v>5.7708134648432425</v>
      </c>
      <c r="K44" s="60">
        <v>0.46524152670873831</v>
      </c>
      <c r="L44" s="60">
        <v>43.367481334931483</v>
      </c>
      <c r="M44" s="60">
        <v>5.9950992822793774</v>
      </c>
      <c r="O44" s="76">
        <f t="shared" si="1"/>
        <v>0.22691790562084013</v>
      </c>
      <c r="P44" s="63">
        <f t="shared" si="2"/>
        <v>1.3479481915614053E-2</v>
      </c>
      <c r="Q44" s="63">
        <f t="shared" si="3"/>
        <v>7.9445195041700458</v>
      </c>
      <c r="R44" s="63">
        <f t="shared" si="4"/>
        <v>29.767720965301177</v>
      </c>
      <c r="S44" s="63">
        <f t="shared" si="5"/>
        <v>84.354597827912755</v>
      </c>
      <c r="T44" s="63">
        <f t="shared" si="6"/>
        <v>42.091716167829432</v>
      </c>
      <c r="U44" s="63">
        <f t="shared" si="7"/>
        <v>0.30372702446543381</v>
      </c>
      <c r="V44" s="63">
        <f t="shared" si="8"/>
        <v>2.4486396142565175E-2</v>
      </c>
      <c r="W44" s="63">
        <f t="shared" si="9"/>
        <v>2.2824990176279729</v>
      </c>
      <c r="X44" s="63">
        <f t="shared" si="10"/>
        <v>0.3155315411725988</v>
      </c>
      <c r="Y44" s="59" t="s">
        <v>7</v>
      </c>
    </row>
    <row r="45" spans="1:25" x14ac:dyDescent="0.25">
      <c r="A45" s="59" t="s">
        <v>119</v>
      </c>
      <c r="B45" s="59" t="s">
        <v>120</v>
      </c>
      <c r="C45" s="59" t="s">
        <v>73</v>
      </c>
      <c r="D45" s="60">
        <v>4.2243404046384683</v>
      </c>
      <c r="E45" s="60">
        <v>0.25093621384319897</v>
      </c>
      <c r="F45" s="60">
        <v>147.89645905237771</v>
      </c>
      <c r="G45" s="60">
        <v>554.16070443484921</v>
      </c>
      <c r="H45" s="60">
        <v>1570.3588262307392</v>
      </c>
      <c r="I45" s="60">
        <v>783.5861908819154</v>
      </c>
      <c r="J45" s="60">
        <v>5.6542313746443886</v>
      </c>
      <c r="K45" s="60">
        <v>0.4558427079873496</v>
      </c>
      <c r="L45" s="60">
        <v>42.491370600892459</v>
      </c>
      <c r="M45" s="60">
        <v>5.8739861654656522</v>
      </c>
      <c r="O45" s="76">
        <f t="shared" si="1"/>
        <v>0.22233370550728782</v>
      </c>
      <c r="P45" s="63">
        <f t="shared" si="2"/>
        <v>1.3207169149642052E-2</v>
      </c>
      <c r="Q45" s="63">
        <f t="shared" si="3"/>
        <v>7.784024160651458</v>
      </c>
      <c r="R45" s="63">
        <f t="shared" si="4"/>
        <v>29.166352864992064</v>
      </c>
      <c r="S45" s="63">
        <f t="shared" si="5"/>
        <v>82.650464538459957</v>
      </c>
      <c r="T45" s="63">
        <f t="shared" si="6"/>
        <v>41.241378467469232</v>
      </c>
      <c r="U45" s="63">
        <f t="shared" si="7"/>
        <v>0.29759112498128359</v>
      </c>
      <c r="V45" s="63">
        <f t="shared" si="8"/>
        <v>2.3991721473018399E-2</v>
      </c>
      <c r="W45" s="63">
        <f t="shared" si="9"/>
        <v>2.2363879263627608</v>
      </c>
      <c r="X45" s="63">
        <f t="shared" si="10"/>
        <v>0.30915716660345538</v>
      </c>
      <c r="Y45" s="59" t="s">
        <v>73</v>
      </c>
    </row>
    <row r="46" spans="1:25" x14ac:dyDescent="0.25">
      <c r="A46" s="59" t="s">
        <v>119</v>
      </c>
      <c r="B46" s="59" t="s">
        <v>120</v>
      </c>
      <c r="C46" s="59" t="s">
        <v>67</v>
      </c>
      <c r="D46" s="60">
        <v>4.1372406024809738</v>
      </c>
      <c r="E46" s="60">
        <v>0.24576227128973094</v>
      </c>
      <c r="F46" s="60">
        <v>144.84704752552454</v>
      </c>
      <c r="G46" s="60">
        <v>542.73471052897594</v>
      </c>
      <c r="H46" s="60">
        <v>1537.9802937311363</v>
      </c>
      <c r="I46" s="60">
        <v>767.42977457507175</v>
      </c>
      <c r="J46" s="60">
        <v>5.5376492844455347</v>
      </c>
      <c r="K46" s="60">
        <v>0.44644388926596096</v>
      </c>
      <c r="L46" s="60">
        <v>41.615259866853435</v>
      </c>
      <c r="M46" s="60">
        <v>5.7528730486519262</v>
      </c>
      <c r="O46" s="76">
        <f t="shared" si="1"/>
        <v>0.21774950539373547</v>
      </c>
      <c r="P46" s="63">
        <f t="shared" si="2"/>
        <v>1.2934856383670049E-2</v>
      </c>
      <c r="Q46" s="63">
        <f t="shared" si="3"/>
        <v>7.623528817132871</v>
      </c>
      <c r="R46" s="63">
        <f t="shared" si="4"/>
        <v>28.564984764682944</v>
      </c>
      <c r="S46" s="63">
        <f t="shared" si="5"/>
        <v>80.946331249007173</v>
      </c>
      <c r="T46" s="63">
        <f t="shared" si="6"/>
        <v>40.39104076710904</v>
      </c>
      <c r="U46" s="63">
        <f t="shared" si="7"/>
        <v>0.29145522549713343</v>
      </c>
      <c r="V46" s="63">
        <f t="shared" si="8"/>
        <v>2.349704680347163E-2</v>
      </c>
      <c r="W46" s="63">
        <f t="shared" si="9"/>
        <v>2.1902768350975492</v>
      </c>
      <c r="X46" s="63">
        <f t="shared" si="10"/>
        <v>0.30278279203431191</v>
      </c>
      <c r="Y46" s="59" t="s">
        <v>67</v>
      </c>
    </row>
    <row r="47" spans="1:25" x14ac:dyDescent="0.25">
      <c r="A47" s="59" t="s">
        <v>119</v>
      </c>
      <c r="B47" s="59" t="s">
        <v>120</v>
      </c>
      <c r="C47" s="59" t="s">
        <v>56</v>
      </c>
      <c r="D47" s="60">
        <v>3.8759411960084909</v>
      </c>
      <c r="E47" s="60">
        <v>0.23024044362932689</v>
      </c>
      <c r="F47" s="60">
        <v>135.69881294496511</v>
      </c>
      <c r="G47" s="60">
        <v>508.45672881135641</v>
      </c>
      <c r="H47" s="60">
        <v>1440.8446962323276</v>
      </c>
      <c r="I47" s="60">
        <v>718.9605256545409</v>
      </c>
      <c r="J47" s="60">
        <v>5.1879030138489748</v>
      </c>
      <c r="K47" s="60">
        <v>0.41824743310179496</v>
      </c>
      <c r="L47" s="60">
        <v>38.986927664736378</v>
      </c>
      <c r="M47" s="60">
        <v>5.3895336982107525</v>
      </c>
      <c r="O47" s="76">
        <f t="shared" si="1"/>
        <v>0.20399690505307846</v>
      </c>
      <c r="P47" s="63">
        <f t="shared" si="2"/>
        <v>1.2117918085754046E-2</v>
      </c>
      <c r="Q47" s="63">
        <f t="shared" si="3"/>
        <v>7.142042786577111</v>
      </c>
      <c r="R47" s="63">
        <f t="shared" si="4"/>
        <v>26.760880463755601</v>
      </c>
      <c r="S47" s="63">
        <f t="shared" si="5"/>
        <v>75.833931380648821</v>
      </c>
      <c r="T47" s="63">
        <f t="shared" si="6"/>
        <v>37.840027666028469</v>
      </c>
      <c r="U47" s="63">
        <f t="shared" si="7"/>
        <v>0.27304752704468288</v>
      </c>
      <c r="V47" s="63">
        <f t="shared" si="8"/>
        <v>2.2013022794831315E-2</v>
      </c>
      <c r="W47" s="63">
        <f t="shared" si="9"/>
        <v>2.0519435613019148</v>
      </c>
      <c r="X47" s="63">
        <f t="shared" si="10"/>
        <v>0.28365966832688172</v>
      </c>
      <c r="Y47" s="59" t="s">
        <v>56</v>
      </c>
    </row>
    <row r="48" spans="1:25" x14ac:dyDescent="0.25">
      <c r="A48" s="59" t="s">
        <v>121</v>
      </c>
      <c r="B48" s="59" t="s">
        <v>113</v>
      </c>
      <c r="C48" s="59" t="s">
        <v>91</v>
      </c>
      <c r="D48" s="60">
        <v>3.7017415916935033</v>
      </c>
      <c r="E48" s="60">
        <v>0.21989255852239087</v>
      </c>
      <c r="F48" s="60">
        <v>129.59998989125884</v>
      </c>
      <c r="G48" s="60">
        <v>485.6047409996101</v>
      </c>
      <c r="H48" s="60">
        <v>1376.087631233122</v>
      </c>
      <c r="I48" s="60">
        <v>686.64769304085382</v>
      </c>
      <c r="J48" s="60">
        <v>4.9547388334512688</v>
      </c>
      <c r="K48" s="60">
        <v>0.39944979565901773</v>
      </c>
      <c r="L48" s="60">
        <v>37.234706196658337</v>
      </c>
      <c r="M48" s="60">
        <v>5.147307464583303</v>
      </c>
      <c r="O48" s="76">
        <f t="shared" si="1"/>
        <v>0.19482850482597386</v>
      </c>
      <c r="P48" s="63">
        <f t="shared" si="2"/>
        <v>1.1573292553810045E-2</v>
      </c>
      <c r="Q48" s="63">
        <f t="shared" si="3"/>
        <v>6.8210520995399389</v>
      </c>
      <c r="R48" s="63">
        <f t="shared" si="4"/>
        <v>25.558144263137375</v>
      </c>
      <c r="S48" s="63">
        <f t="shared" si="5"/>
        <v>72.425664801743267</v>
      </c>
      <c r="T48" s="63">
        <f t="shared" si="6"/>
        <v>36.139352265308098</v>
      </c>
      <c r="U48" s="63">
        <f t="shared" si="7"/>
        <v>0.26077572807638255</v>
      </c>
      <c r="V48" s="63">
        <f t="shared" si="8"/>
        <v>2.1023673455737774E-2</v>
      </c>
      <c r="W48" s="63">
        <f t="shared" si="9"/>
        <v>1.9597213787714913</v>
      </c>
      <c r="X48" s="63">
        <f t="shared" si="10"/>
        <v>0.27091091918859489</v>
      </c>
      <c r="Y48" s="59" t="s">
        <v>91</v>
      </c>
    </row>
    <row r="49" spans="1:25" x14ac:dyDescent="0.25">
      <c r="A49" s="59" t="s">
        <v>119</v>
      </c>
      <c r="B49" s="59" t="s">
        <v>120</v>
      </c>
      <c r="C49" s="59" t="s">
        <v>141</v>
      </c>
      <c r="D49" s="60">
        <v>3.6146417895360083</v>
      </c>
      <c r="E49" s="60">
        <v>0.21471861596892283</v>
      </c>
      <c r="F49" s="60">
        <v>126.55057836440567</v>
      </c>
      <c r="G49" s="60">
        <v>474.17874709373689</v>
      </c>
      <c r="H49" s="60">
        <v>1343.7090987335191</v>
      </c>
      <c r="I49" s="60">
        <v>670.49127673401006</v>
      </c>
      <c r="J49" s="60">
        <v>4.8381567432524148</v>
      </c>
      <c r="K49" s="60">
        <v>0.39005097693762902</v>
      </c>
      <c r="L49" s="60">
        <v>36.358595462619313</v>
      </c>
      <c r="M49" s="60">
        <v>5.0261943477695779</v>
      </c>
      <c r="O49" s="76">
        <f t="shared" si="1"/>
        <v>0.19024430471242149</v>
      </c>
      <c r="P49" s="63">
        <f t="shared" si="2"/>
        <v>1.1300979787838044E-2</v>
      </c>
      <c r="Q49" s="63">
        <f t="shared" si="3"/>
        <v>6.660556756021351</v>
      </c>
      <c r="R49" s="63">
        <f t="shared" si="4"/>
        <v>24.956776162828259</v>
      </c>
      <c r="S49" s="63">
        <f t="shared" si="5"/>
        <v>70.721531512290483</v>
      </c>
      <c r="T49" s="63">
        <f t="shared" si="6"/>
        <v>35.289014564947898</v>
      </c>
      <c r="U49" s="63">
        <f t="shared" si="7"/>
        <v>0.25463982859223239</v>
      </c>
      <c r="V49" s="63">
        <f t="shared" si="8"/>
        <v>2.0528998786191001E-2</v>
      </c>
      <c r="W49" s="63">
        <f t="shared" si="9"/>
        <v>1.9136102875062797</v>
      </c>
      <c r="X49" s="63">
        <f t="shared" si="10"/>
        <v>0.26453654461945147</v>
      </c>
      <c r="Y49" s="59" t="s">
        <v>141</v>
      </c>
    </row>
    <row r="50" spans="1:25" x14ac:dyDescent="0.25">
      <c r="A50" s="59" t="s">
        <v>115</v>
      </c>
      <c r="B50" s="59" t="s">
        <v>113</v>
      </c>
      <c r="C50" s="59" t="s">
        <v>10</v>
      </c>
      <c r="D50" s="60">
        <v>3.1791427787485382</v>
      </c>
      <c r="E50" s="60">
        <v>0.18884890320158276</v>
      </c>
      <c r="F50" s="60">
        <v>111.30352073013994</v>
      </c>
      <c r="G50" s="60">
        <v>417.04877756437105</v>
      </c>
      <c r="H50" s="60">
        <v>1181.8164362355049</v>
      </c>
      <c r="I50" s="60">
        <v>589.70919519979213</v>
      </c>
      <c r="J50" s="60">
        <v>4.2552462922581489</v>
      </c>
      <c r="K50" s="60">
        <v>0.34305688333068585</v>
      </c>
      <c r="L50" s="60">
        <v>31.978041792424222</v>
      </c>
      <c r="M50" s="60">
        <v>4.4206287637009547</v>
      </c>
      <c r="O50" s="76">
        <f t="shared" si="1"/>
        <v>0.1673233041446599</v>
      </c>
      <c r="P50" s="63">
        <f t="shared" si="2"/>
        <v>9.9394159579780407E-3</v>
      </c>
      <c r="Q50" s="63">
        <f t="shared" si="3"/>
        <v>5.858080038428418</v>
      </c>
      <c r="R50" s="63">
        <f t="shared" si="4"/>
        <v>21.949935661282687</v>
      </c>
      <c r="S50" s="63">
        <f t="shared" si="5"/>
        <v>62.200865065026569</v>
      </c>
      <c r="T50" s="63">
        <f t="shared" si="6"/>
        <v>31.037326063146953</v>
      </c>
      <c r="U50" s="63">
        <f t="shared" si="7"/>
        <v>0.22396033117148151</v>
      </c>
      <c r="V50" s="63">
        <f t="shared" si="8"/>
        <v>1.8055625438457151E-2</v>
      </c>
      <c r="W50" s="63">
        <f t="shared" si="9"/>
        <v>1.6830548311802223</v>
      </c>
      <c r="X50" s="63">
        <f t="shared" si="10"/>
        <v>0.23266467177373445</v>
      </c>
      <c r="Y50" s="59" t="s">
        <v>10</v>
      </c>
    </row>
    <row r="51" spans="1:25" x14ac:dyDescent="0.25">
      <c r="A51" s="59" t="s">
        <v>116</v>
      </c>
      <c r="B51" s="59" t="s">
        <v>117</v>
      </c>
      <c r="C51" s="59" t="s">
        <v>21</v>
      </c>
      <c r="D51" s="60">
        <v>2.2645948560948486</v>
      </c>
      <c r="E51" s="60">
        <v>0.13452250639016852</v>
      </c>
      <c r="F51" s="60">
        <v>79.284699698181868</v>
      </c>
      <c r="G51" s="60">
        <v>297.07584155270263</v>
      </c>
      <c r="H51" s="60">
        <v>841.84184498967466</v>
      </c>
      <c r="I51" s="60">
        <v>420.06682397793406</v>
      </c>
      <c r="J51" s="60">
        <v>3.0311343451701878</v>
      </c>
      <c r="K51" s="60">
        <v>0.24436928675610495</v>
      </c>
      <c r="L51" s="60">
        <v>22.778879085014513</v>
      </c>
      <c r="M51" s="60">
        <v>3.148941037156844</v>
      </c>
      <c r="O51" s="76">
        <f t="shared" si="1"/>
        <v>0.11918920295236045</v>
      </c>
      <c r="P51" s="63">
        <f t="shared" si="2"/>
        <v>7.0801319152720274E-3</v>
      </c>
      <c r="Q51" s="63">
        <f t="shared" si="3"/>
        <v>4.1728789314832566</v>
      </c>
      <c r="R51" s="63">
        <f t="shared" si="4"/>
        <v>15.63557060803698</v>
      </c>
      <c r="S51" s="63">
        <f t="shared" si="5"/>
        <v>44.307465525772351</v>
      </c>
      <c r="T51" s="63">
        <f t="shared" si="6"/>
        <v>22.108780209364951</v>
      </c>
      <c r="U51" s="63">
        <f t="shared" si="7"/>
        <v>0.15953338658790461</v>
      </c>
      <c r="V51" s="63">
        <f t="shared" si="8"/>
        <v>1.286154140821605E-2</v>
      </c>
      <c r="W51" s="63">
        <f t="shared" si="9"/>
        <v>1.1988883728955007</v>
      </c>
      <c r="X51" s="63">
        <f t="shared" si="10"/>
        <v>0.16573373879772862</v>
      </c>
      <c r="Y51" s="59" t="s">
        <v>21</v>
      </c>
    </row>
    <row r="52" spans="1:25" x14ac:dyDescent="0.25">
      <c r="A52" s="59" t="s">
        <v>116</v>
      </c>
      <c r="B52" s="59" t="s">
        <v>117</v>
      </c>
      <c r="C52" s="59" t="s">
        <v>29</v>
      </c>
      <c r="D52" s="60">
        <v>2.2210449550161022</v>
      </c>
      <c r="E52" s="60">
        <v>0.13193553511343453</v>
      </c>
      <c r="F52" s="60">
        <v>77.7599939347553</v>
      </c>
      <c r="G52" s="60">
        <v>291.36284459976611</v>
      </c>
      <c r="H52" s="60">
        <v>825.65257873987332</v>
      </c>
      <c r="I52" s="60">
        <v>411.98861582451229</v>
      </c>
      <c r="J52" s="60">
        <v>2.9728433000707617</v>
      </c>
      <c r="K52" s="60">
        <v>0.23966987739541065</v>
      </c>
      <c r="L52" s="60">
        <v>22.340823717995008</v>
      </c>
      <c r="M52" s="60">
        <v>3.0883844787499823</v>
      </c>
      <c r="O52" s="76">
        <f t="shared" si="1"/>
        <v>0.11689710289558433</v>
      </c>
      <c r="P52" s="63">
        <f t="shared" si="2"/>
        <v>6.9439755322860284E-3</v>
      </c>
      <c r="Q52" s="63">
        <f t="shared" si="3"/>
        <v>4.0926312597239631</v>
      </c>
      <c r="R52" s="63">
        <f t="shared" si="4"/>
        <v>15.334886557882427</v>
      </c>
      <c r="S52" s="63">
        <f t="shared" si="5"/>
        <v>43.455398881045966</v>
      </c>
      <c r="T52" s="63">
        <f t="shared" si="6"/>
        <v>21.683611359184859</v>
      </c>
      <c r="U52" s="63">
        <f t="shared" si="7"/>
        <v>0.15646543684582956</v>
      </c>
      <c r="V52" s="63">
        <f t="shared" si="8"/>
        <v>1.2614204073442666E-2</v>
      </c>
      <c r="W52" s="63">
        <f t="shared" si="9"/>
        <v>1.1758328272628951</v>
      </c>
      <c r="X52" s="63">
        <f t="shared" si="10"/>
        <v>0.16254655151315697</v>
      </c>
      <c r="Y52" s="59" t="s">
        <v>29</v>
      </c>
    </row>
    <row r="53" spans="1:25" x14ac:dyDescent="0.25">
      <c r="A53" s="59" t="s">
        <v>119</v>
      </c>
      <c r="B53" s="59" t="s">
        <v>120</v>
      </c>
      <c r="C53" s="59" t="s">
        <v>52</v>
      </c>
      <c r="D53" s="60">
        <v>2.0903952517798605</v>
      </c>
      <c r="E53" s="60">
        <v>0.12417462128323249</v>
      </c>
      <c r="F53" s="60">
        <v>73.18587664447557</v>
      </c>
      <c r="G53" s="60">
        <v>274.22385374095632</v>
      </c>
      <c r="H53" s="60">
        <v>777.08477999046886</v>
      </c>
      <c r="I53" s="60">
        <v>387.75399136424682</v>
      </c>
      <c r="J53" s="60">
        <v>2.7979701647724813</v>
      </c>
      <c r="K53" s="60">
        <v>0.22557164931332765</v>
      </c>
      <c r="L53" s="60">
        <v>21.026657616936475</v>
      </c>
      <c r="M53" s="60">
        <v>2.906714803529395</v>
      </c>
      <c r="O53" s="76">
        <f t="shared" si="1"/>
        <v>0.11002080272525581</v>
      </c>
      <c r="P53" s="63">
        <f t="shared" si="2"/>
        <v>6.5355063833280255E-3</v>
      </c>
      <c r="Q53" s="63">
        <f t="shared" si="3"/>
        <v>3.8518882444460827</v>
      </c>
      <c r="R53" s="63">
        <f t="shared" si="4"/>
        <v>14.432834407418753</v>
      </c>
      <c r="S53" s="63">
        <f t="shared" si="5"/>
        <v>40.899198946866782</v>
      </c>
      <c r="T53" s="63">
        <f t="shared" si="6"/>
        <v>20.40810480864457</v>
      </c>
      <c r="U53" s="63">
        <f t="shared" si="7"/>
        <v>0.14726158761960428</v>
      </c>
      <c r="V53" s="63">
        <f t="shared" si="8"/>
        <v>1.1872192069122508E-2</v>
      </c>
      <c r="W53" s="63">
        <f t="shared" si="9"/>
        <v>1.1066661903650776</v>
      </c>
      <c r="X53" s="63">
        <f t="shared" si="10"/>
        <v>0.15298498965944185</v>
      </c>
      <c r="Y53" s="59" t="s">
        <v>52</v>
      </c>
    </row>
    <row r="54" spans="1:25" x14ac:dyDescent="0.25">
      <c r="A54" s="59" t="s">
        <v>116</v>
      </c>
      <c r="B54" s="59" t="s">
        <v>117</v>
      </c>
      <c r="C54" s="59" t="s">
        <v>33</v>
      </c>
      <c r="D54" s="60">
        <v>2.0903952517798605</v>
      </c>
      <c r="E54" s="60">
        <v>0.12417462128323249</v>
      </c>
      <c r="F54" s="60">
        <v>73.18587664447557</v>
      </c>
      <c r="G54" s="60">
        <v>274.22385374095632</v>
      </c>
      <c r="H54" s="60">
        <v>777.08477999046886</v>
      </c>
      <c r="I54" s="60">
        <v>387.75399136424682</v>
      </c>
      <c r="J54" s="60">
        <v>2.7979701647724813</v>
      </c>
      <c r="K54" s="60">
        <v>0.22557164931332765</v>
      </c>
      <c r="L54" s="60">
        <v>21.026657616936475</v>
      </c>
      <c r="M54" s="60">
        <v>2.906714803529395</v>
      </c>
      <c r="O54" s="76">
        <f t="shared" si="1"/>
        <v>0.11002080272525581</v>
      </c>
      <c r="P54" s="63">
        <f t="shared" si="2"/>
        <v>6.5355063833280255E-3</v>
      </c>
      <c r="Q54" s="63">
        <f t="shared" si="3"/>
        <v>3.8518882444460827</v>
      </c>
      <c r="R54" s="63">
        <f t="shared" si="4"/>
        <v>14.432834407418753</v>
      </c>
      <c r="S54" s="63">
        <f t="shared" si="5"/>
        <v>40.899198946866782</v>
      </c>
      <c r="T54" s="63">
        <f t="shared" si="6"/>
        <v>20.40810480864457</v>
      </c>
      <c r="U54" s="63">
        <f t="shared" si="7"/>
        <v>0.14726158761960428</v>
      </c>
      <c r="V54" s="63">
        <f t="shared" si="8"/>
        <v>1.1872192069122508E-2</v>
      </c>
      <c r="W54" s="63">
        <f t="shared" si="9"/>
        <v>1.1066661903650776</v>
      </c>
      <c r="X54" s="63">
        <f t="shared" si="10"/>
        <v>0.15298498965944185</v>
      </c>
      <c r="Y54" s="59" t="s">
        <v>33</v>
      </c>
    </row>
    <row r="55" spans="1:25" x14ac:dyDescent="0.25">
      <c r="A55" s="59" t="s">
        <v>121</v>
      </c>
      <c r="B55" s="59" t="s">
        <v>113</v>
      </c>
      <c r="C55" s="59" t="s">
        <v>148</v>
      </c>
      <c r="D55" s="60">
        <v>2.0903952517798605</v>
      </c>
      <c r="E55" s="60">
        <v>0.12417462128323249</v>
      </c>
      <c r="F55" s="60">
        <v>73.18587664447557</v>
      </c>
      <c r="G55" s="60">
        <v>274.22385374095632</v>
      </c>
      <c r="H55" s="60">
        <v>777.08477999046886</v>
      </c>
      <c r="I55" s="60">
        <v>387.75399136424682</v>
      </c>
      <c r="J55" s="60">
        <v>2.7979701647724813</v>
      </c>
      <c r="K55" s="60">
        <v>0.22557164931332765</v>
      </c>
      <c r="L55" s="60">
        <v>21.026657616936475</v>
      </c>
      <c r="M55" s="60">
        <v>2.906714803529395</v>
      </c>
      <c r="O55" s="76">
        <f t="shared" si="1"/>
        <v>0.11002080272525581</v>
      </c>
      <c r="P55" s="63">
        <f t="shared" si="2"/>
        <v>6.5355063833280255E-3</v>
      </c>
      <c r="Q55" s="63">
        <f t="shared" si="3"/>
        <v>3.8518882444460827</v>
      </c>
      <c r="R55" s="63">
        <f t="shared" si="4"/>
        <v>14.432834407418753</v>
      </c>
      <c r="S55" s="63">
        <f t="shared" si="5"/>
        <v>40.899198946866782</v>
      </c>
      <c r="T55" s="63">
        <f t="shared" si="6"/>
        <v>20.40810480864457</v>
      </c>
      <c r="U55" s="63">
        <f t="shared" si="7"/>
        <v>0.14726158761960428</v>
      </c>
      <c r="V55" s="63">
        <f t="shared" si="8"/>
        <v>1.1872192069122508E-2</v>
      </c>
      <c r="W55" s="63">
        <f t="shared" si="9"/>
        <v>1.1066661903650776</v>
      </c>
      <c r="X55" s="63">
        <f t="shared" si="10"/>
        <v>0.15298498965944185</v>
      </c>
      <c r="Y55" s="59" t="s">
        <v>148</v>
      </c>
    </row>
    <row r="56" spans="1:25" x14ac:dyDescent="0.25">
      <c r="A56" s="59" t="s">
        <v>116</v>
      </c>
      <c r="B56" s="59" t="s">
        <v>117</v>
      </c>
      <c r="C56" s="59" t="s">
        <v>35</v>
      </c>
      <c r="D56" s="60">
        <v>1.872645746386125</v>
      </c>
      <c r="E56" s="60">
        <v>0.11123976489956243</v>
      </c>
      <c r="F56" s="60">
        <v>65.562347827342705</v>
      </c>
      <c r="G56" s="60">
        <v>245.65886897627334</v>
      </c>
      <c r="H56" s="60">
        <v>696.13844874146173</v>
      </c>
      <c r="I56" s="60">
        <v>347.3629505971378</v>
      </c>
      <c r="J56" s="60">
        <v>2.5065149392753479</v>
      </c>
      <c r="K56" s="60">
        <v>0.20207460250985601</v>
      </c>
      <c r="L56" s="60">
        <v>18.836380781838923</v>
      </c>
      <c r="M56" s="60">
        <v>2.603932011495083</v>
      </c>
      <c r="O56" s="76">
        <f t="shared" si="1"/>
        <v>9.8560302441374995E-2</v>
      </c>
      <c r="P56" s="63">
        <f t="shared" si="2"/>
        <v>5.854724468398023E-3</v>
      </c>
      <c r="Q56" s="63">
        <f t="shared" si="3"/>
        <v>3.4506498856496162</v>
      </c>
      <c r="R56" s="63">
        <f t="shared" si="4"/>
        <v>12.929414156645965</v>
      </c>
      <c r="S56" s="63">
        <f t="shared" si="5"/>
        <v>36.638865723234829</v>
      </c>
      <c r="T56" s="63">
        <f t="shared" si="6"/>
        <v>18.282260557744095</v>
      </c>
      <c r="U56" s="63">
        <f t="shared" si="7"/>
        <v>0.13192183890922884</v>
      </c>
      <c r="V56" s="63">
        <f t="shared" si="8"/>
        <v>1.063550539525558E-2</v>
      </c>
      <c r="W56" s="63">
        <f t="shared" si="9"/>
        <v>0.99138846220204857</v>
      </c>
      <c r="X56" s="63">
        <f t="shared" si="10"/>
        <v>0.13704905323658331</v>
      </c>
      <c r="Y56" s="59" t="s">
        <v>35</v>
      </c>
    </row>
    <row r="57" spans="1:25" x14ac:dyDescent="0.25">
      <c r="A57" s="59" t="s">
        <v>116</v>
      </c>
      <c r="B57" s="59" t="s">
        <v>117</v>
      </c>
      <c r="C57" s="59" t="s">
        <v>36</v>
      </c>
      <c r="D57" s="60">
        <v>1.7419960431498838</v>
      </c>
      <c r="E57" s="60">
        <v>0.1034788510693604</v>
      </c>
      <c r="F57" s="60">
        <v>60.988230537062975</v>
      </c>
      <c r="G57" s="60">
        <v>228.51987811746358</v>
      </c>
      <c r="H57" s="60">
        <v>647.57064999205738</v>
      </c>
      <c r="I57" s="60">
        <v>323.12832613687237</v>
      </c>
      <c r="J57" s="60">
        <v>2.3316418039770674</v>
      </c>
      <c r="K57" s="60">
        <v>0.18797637442777304</v>
      </c>
      <c r="L57" s="60">
        <v>17.522214680780394</v>
      </c>
      <c r="M57" s="60">
        <v>2.4222623362744957</v>
      </c>
      <c r="O57" s="76">
        <f t="shared" si="1"/>
        <v>9.1684002271046519E-2</v>
      </c>
      <c r="P57" s="63">
        <f t="shared" si="2"/>
        <v>5.446255319440021E-3</v>
      </c>
      <c r="Q57" s="63">
        <f t="shared" si="3"/>
        <v>3.2099068703717357</v>
      </c>
      <c r="R57" s="63">
        <f t="shared" si="4"/>
        <v>12.027362006182294</v>
      </c>
      <c r="S57" s="63">
        <f t="shared" si="5"/>
        <v>34.082665789055653</v>
      </c>
      <c r="T57" s="63">
        <f t="shared" si="6"/>
        <v>17.00675400720381</v>
      </c>
      <c r="U57" s="63">
        <f t="shared" si="7"/>
        <v>0.12271798968300356</v>
      </c>
      <c r="V57" s="63">
        <f t="shared" si="8"/>
        <v>9.8934933909354227E-3</v>
      </c>
      <c r="W57" s="63">
        <f t="shared" si="9"/>
        <v>0.92222182530423125</v>
      </c>
      <c r="X57" s="63">
        <f t="shared" si="10"/>
        <v>0.12748749138286819</v>
      </c>
      <c r="Y57" s="59" t="s">
        <v>36</v>
      </c>
    </row>
    <row r="58" spans="1:25" x14ac:dyDescent="0.25">
      <c r="A58" s="59" t="s">
        <v>119</v>
      </c>
      <c r="B58" s="59" t="s">
        <v>120</v>
      </c>
      <c r="C58" s="59" t="s">
        <v>60</v>
      </c>
      <c r="D58" s="60">
        <v>1.6548962409923897</v>
      </c>
      <c r="E58" s="60">
        <v>9.8304908515892395E-2</v>
      </c>
      <c r="F58" s="60">
        <v>57.938819010209841</v>
      </c>
      <c r="G58" s="60">
        <v>217.09388421159042</v>
      </c>
      <c r="H58" s="60">
        <v>615.1921174924546</v>
      </c>
      <c r="I58" s="60">
        <v>306.97190983002878</v>
      </c>
      <c r="J58" s="60">
        <v>2.2150597137782144</v>
      </c>
      <c r="K58" s="60">
        <v>0.17857755570638442</v>
      </c>
      <c r="L58" s="60">
        <v>16.646103946741377</v>
      </c>
      <c r="M58" s="60">
        <v>2.3011492194607714</v>
      </c>
      <c r="O58" s="76">
        <f t="shared" si="1"/>
        <v>8.7099802157494202E-2</v>
      </c>
      <c r="P58" s="63">
        <f t="shared" si="2"/>
        <v>5.1739425534680205E-3</v>
      </c>
      <c r="Q58" s="63">
        <f t="shared" si="3"/>
        <v>3.0494115268531496</v>
      </c>
      <c r="R58" s="63">
        <f t="shared" si="4"/>
        <v>11.425993905873179</v>
      </c>
      <c r="S58" s="63">
        <f t="shared" si="5"/>
        <v>32.378532499602876</v>
      </c>
      <c r="T58" s="63">
        <f t="shared" si="6"/>
        <v>16.156416306843621</v>
      </c>
      <c r="U58" s="63">
        <f t="shared" si="7"/>
        <v>0.11658209019885339</v>
      </c>
      <c r="V58" s="63">
        <f t="shared" si="8"/>
        <v>9.3988187213886534E-3</v>
      </c>
      <c r="W58" s="63">
        <f t="shared" si="9"/>
        <v>0.87611073403901985</v>
      </c>
      <c r="X58" s="63">
        <f t="shared" si="10"/>
        <v>0.12111311681372482</v>
      </c>
      <c r="Y58" s="59" t="s">
        <v>60</v>
      </c>
    </row>
    <row r="59" spans="1:25" x14ac:dyDescent="0.25">
      <c r="A59" s="59" t="s">
        <v>119</v>
      </c>
      <c r="B59" s="59" t="s">
        <v>120</v>
      </c>
      <c r="C59" s="59" t="s">
        <v>50</v>
      </c>
      <c r="D59" s="60">
        <v>1.6113463399136423</v>
      </c>
      <c r="E59" s="60">
        <v>9.5717937239158363E-2</v>
      </c>
      <c r="F59" s="60">
        <v>56.414113246783245</v>
      </c>
      <c r="G59" s="60">
        <v>211.38088725865379</v>
      </c>
      <c r="H59" s="60">
        <v>599.00285124265304</v>
      </c>
      <c r="I59" s="60">
        <v>298.8937016766069</v>
      </c>
      <c r="J59" s="60">
        <v>2.156768668678787</v>
      </c>
      <c r="K59" s="60">
        <v>0.17387814634569004</v>
      </c>
      <c r="L59" s="60">
        <v>16.208048579721861</v>
      </c>
      <c r="M59" s="60">
        <v>2.240592661053908</v>
      </c>
      <c r="O59" s="76">
        <f t="shared" si="1"/>
        <v>8.4807702100718016E-2</v>
      </c>
      <c r="P59" s="63">
        <f t="shared" si="2"/>
        <v>5.037786170482019E-3</v>
      </c>
      <c r="Q59" s="63">
        <f t="shared" si="3"/>
        <v>2.9691638550938548</v>
      </c>
      <c r="R59" s="63">
        <f t="shared" si="4"/>
        <v>11.125309855718621</v>
      </c>
      <c r="S59" s="63">
        <f t="shared" si="5"/>
        <v>31.526465854876477</v>
      </c>
      <c r="T59" s="63">
        <f t="shared" si="6"/>
        <v>15.731247456663521</v>
      </c>
      <c r="U59" s="63">
        <f t="shared" si="7"/>
        <v>0.11351414045677827</v>
      </c>
      <c r="V59" s="63">
        <f t="shared" si="8"/>
        <v>9.1514813866152653E-3</v>
      </c>
      <c r="W59" s="63">
        <f t="shared" si="9"/>
        <v>0.85305518840641381</v>
      </c>
      <c r="X59" s="63">
        <f t="shared" si="10"/>
        <v>0.11792592952915305</v>
      </c>
      <c r="Y59" s="59" t="s">
        <v>50</v>
      </c>
    </row>
    <row r="60" spans="1:25" x14ac:dyDescent="0.25">
      <c r="A60" s="59" t="s">
        <v>116</v>
      </c>
      <c r="B60" s="59" t="s">
        <v>117</v>
      </c>
      <c r="C60" s="59" t="s">
        <v>43</v>
      </c>
      <c r="D60" s="60">
        <v>1.3064970323624128</v>
      </c>
      <c r="E60" s="60">
        <v>7.7609138302020306E-2</v>
      </c>
      <c r="F60" s="60">
        <v>45.741172902797231</v>
      </c>
      <c r="G60" s="60">
        <v>171.38990858809768</v>
      </c>
      <c r="H60" s="60">
        <v>485.67798749404307</v>
      </c>
      <c r="I60" s="60">
        <v>242.34624460265425</v>
      </c>
      <c r="J60" s="60">
        <v>1.7487313529828006</v>
      </c>
      <c r="K60" s="60">
        <v>0.14098228082082978</v>
      </c>
      <c r="L60" s="60">
        <v>13.141661010585295</v>
      </c>
      <c r="M60" s="60">
        <v>1.8166967522058717</v>
      </c>
      <c r="O60" s="76">
        <f t="shared" si="1"/>
        <v>6.8763001703284879E-2</v>
      </c>
      <c r="P60" s="63">
        <f t="shared" si="2"/>
        <v>4.084691489580016E-3</v>
      </c>
      <c r="Q60" s="63">
        <f t="shared" si="3"/>
        <v>2.4074301527788018</v>
      </c>
      <c r="R60" s="63">
        <f t="shared" si="4"/>
        <v>9.0205215046367204</v>
      </c>
      <c r="S60" s="63">
        <f t="shared" si="5"/>
        <v>25.56199934179174</v>
      </c>
      <c r="T60" s="63">
        <f t="shared" si="6"/>
        <v>12.755065505402856</v>
      </c>
      <c r="U60" s="63">
        <f t="shared" si="7"/>
        <v>9.2038492262252664E-2</v>
      </c>
      <c r="V60" s="63">
        <f t="shared" si="8"/>
        <v>7.420120043201567E-3</v>
      </c>
      <c r="W60" s="63">
        <f t="shared" si="9"/>
        <v>0.69166636897817346</v>
      </c>
      <c r="X60" s="63">
        <f t="shared" si="10"/>
        <v>9.5615618537151142E-2</v>
      </c>
      <c r="Y60" s="59" t="s">
        <v>43</v>
      </c>
    </row>
    <row r="61" spans="1:25" x14ac:dyDescent="0.25">
      <c r="A61" s="59" t="s">
        <v>116</v>
      </c>
      <c r="B61" s="59" t="s">
        <v>117</v>
      </c>
      <c r="C61" s="59" t="s">
        <v>28</v>
      </c>
      <c r="D61" s="60">
        <v>1.1758473291261715</v>
      </c>
      <c r="E61" s="60">
        <v>6.9848224471818279E-2</v>
      </c>
      <c r="F61" s="60">
        <v>41.167055612517508</v>
      </c>
      <c r="G61" s="60">
        <v>154.25091772928792</v>
      </c>
      <c r="H61" s="60">
        <v>437.11018874463878</v>
      </c>
      <c r="I61" s="60">
        <v>218.11162014238883</v>
      </c>
      <c r="J61" s="60">
        <v>1.5738582176845206</v>
      </c>
      <c r="K61" s="60">
        <v>0.12688405273874681</v>
      </c>
      <c r="L61" s="60">
        <v>11.827494909526767</v>
      </c>
      <c r="M61" s="60">
        <v>1.6350270769852846</v>
      </c>
      <c r="O61" s="76">
        <f t="shared" si="1"/>
        <v>6.1886701532956397E-2</v>
      </c>
      <c r="P61" s="63">
        <f t="shared" si="2"/>
        <v>3.6762223406220148E-3</v>
      </c>
      <c r="Q61" s="63">
        <f t="shared" si="3"/>
        <v>2.1666871375009213</v>
      </c>
      <c r="R61" s="63">
        <f t="shared" si="4"/>
        <v>8.1184693541730493</v>
      </c>
      <c r="S61" s="63">
        <f t="shared" si="5"/>
        <v>23.005799407612567</v>
      </c>
      <c r="T61" s="63">
        <f t="shared" si="6"/>
        <v>11.47955895486257</v>
      </c>
      <c r="U61" s="63">
        <f t="shared" si="7"/>
        <v>8.2834643036027403E-2</v>
      </c>
      <c r="V61" s="63">
        <f t="shared" si="8"/>
        <v>6.6781080388814114E-3</v>
      </c>
      <c r="W61" s="63">
        <f t="shared" si="9"/>
        <v>0.62249973208035614</v>
      </c>
      <c r="X61" s="63">
        <f t="shared" si="10"/>
        <v>8.6054056683436034E-2</v>
      </c>
      <c r="Y61" s="59" t="s">
        <v>28</v>
      </c>
    </row>
    <row r="62" spans="1:25" x14ac:dyDescent="0.25">
      <c r="A62" s="59" t="s">
        <v>119</v>
      </c>
      <c r="B62" s="59" t="s">
        <v>120</v>
      </c>
      <c r="C62" s="59" t="s">
        <v>69</v>
      </c>
      <c r="D62" s="60">
        <v>1.1322974280474243</v>
      </c>
      <c r="E62" s="60">
        <v>6.7261253195084261E-2</v>
      </c>
      <c r="F62" s="60">
        <v>39.642349849090934</v>
      </c>
      <c r="G62" s="60">
        <v>148.53792077635131</v>
      </c>
      <c r="H62" s="60">
        <v>420.92092249483733</v>
      </c>
      <c r="I62" s="60">
        <v>210.03341198896703</v>
      </c>
      <c r="J62" s="60">
        <v>1.5155671725850939</v>
      </c>
      <c r="K62" s="60">
        <v>0.12218464337805247</v>
      </c>
      <c r="L62" s="60">
        <v>11.389439542507256</v>
      </c>
      <c r="M62" s="60">
        <v>1.574470518578422</v>
      </c>
      <c r="O62" s="76">
        <f t="shared" si="1"/>
        <v>5.9594601476180224E-2</v>
      </c>
      <c r="P62" s="63">
        <f t="shared" si="2"/>
        <v>3.5400659576360137E-3</v>
      </c>
      <c r="Q62" s="63">
        <f t="shared" si="3"/>
        <v>2.0864394657416283</v>
      </c>
      <c r="R62" s="63">
        <f t="shared" si="4"/>
        <v>7.8177853040184901</v>
      </c>
      <c r="S62" s="63">
        <f t="shared" si="5"/>
        <v>22.153732762886175</v>
      </c>
      <c r="T62" s="63">
        <f t="shared" si="6"/>
        <v>11.054390104682476</v>
      </c>
      <c r="U62" s="63">
        <f t="shared" si="7"/>
        <v>7.9766693293952307E-2</v>
      </c>
      <c r="V62" s="63">
        <f t="shared" si="8"/>
        <v>6.4307707041080251E-3</v>
      </c>
      <c r="W62" s="63">
        <f t="shared" si="9"/>
        <v>0.59944418644775033</v>
      </c>
      <c r="X62" s="63">
        <f t="shared" si="10"/>
        <v>8.2866869398864312E-2</v>
      </c>
      <c r="Y62" s="59" t="s">
        <v>69</v>
      </c>
    </row>
    <row r="63" spans="1:25" x14ac:dyDescent="0.25">
      <c r="A63" s="59" t="s">
        <v>119</v>
      </c>
      <c r="B63" s="59" t="s">
        <v>120</v>
      </c>
      <c r="C63" s="59" t="s">
        <v>70</v>
      </c>
      <c r="D63" s="60">
        <v>1.0451976258899303</v>
      </c>
      <c r="E63" s="60">
        <v>6.2087310641616246E-2</v>
      </c>
      <c r="F63" s="60">
        <v>36.592938322237785</v>
      </c>
      <c r="G63" s="60">
        <v>137.11192687047816</v>
      </c>
      <c r="H63" s="60">
        <v>388.54238999523443</v>
      </c>
      <c r="I63" s="60">
        <v>193.87699568212341</v>
      </c>
      <c r="J63" s="60">
        <v>1.3989850823862406</v>
      </c>
      <c r="K63" s="60">
        <v>0.11278582465666383</v>
      </c>
      <c r="L63" s="60">
        <v>10.513328808468238</v>
      </c>
      <c r="M63" s="60">
        <v>1.4533574017646975</v>
      </c>
      <c r="O63" s="76">
        <f t="shared" si="1"/>
        <v>5.5010401362627907E-2</v>
      </c>
      <c r="P63" s="63">
        <f t="shared" si="2"/>
        <v>3.2677531916640128E-3</v>
      </c>
      <c r="Q63" s="63">
        <f t="shared" si="3"/>
        <v>1.9259441222230413</v>
      </c>
      <c r="R63" s="63">
        <f t="shared" si="4"/>
        <v>7.2164172037093763</v>
      </c>
      <c r="S63" s="63">
        <f t="shared" si="5"/>
        <v>20.449599473433391</v>
      </c>
      <c r="T63" s="63">
        <f t="shared" si="6"/>
        <v>10.204052404322285</v>
      </c>
      <c r="U63" s="63">
        <f t="shared" si="7"/>
        <v>7.3630793809802142E-2</v>
      </c>
      <c r="V63" s="63">
        <f t="shared" si="8"/>
        <v>5.9360960345612541E-3</v>
      </c>
      <c r="W63" s="63">
        <f t="shared" si="9"/>
        <v>0.55333309518253881</v>
      </c>
      <c r="X63" s="63">
        <f t="shared" si="10"/>
        <v>7.6492494829720925E-2</v>
      </c>
      <c r="Y63" s="59" t="s">
        <v>70</v>
      </c>
    </row>
    <row r="64" spans="1:25" x14ac:dyDescent="0.25">
      <c r="A64" s="59" t="s">
        <v>119</v>
      </c>
      <c r="B64" s="59" t="s">
        <v>120</v>
      </c>
      <c r="C64" s="59" t="s">
        <v>51</v>
      </c>
      <c r="D64" s="60">
        <v>0.87099802157494188</v>
      </c>
      <c r="E64" s="60">
        <v>5.1739425534680202E-2</v>
      </c>
      <c r="F64" s="60">
        <v>30.494115268531488</v>
      </c>
      <c r="G64" s="60">
        <v>114.25993905873179</v>
      </c>
      <c r="H64" s="60">
        <v>323.78532499602869</v>
      </c>
      <c r="I64" s="60">
        <v>161.56416306843619</v>
      </c>
      <c r="J64" s="60">
        <v>1.1658209019885337</v>
      </c>
      <c r="K64" s="60">
        <v>9.398818721388652E-2</v>
      </c>
      <c r="L64" s="60">
        <v>8.7611073403901969</v>
      </c>
      <c r="M64" s="60">
        <v>1.2111311681372479</v>
      </c>
      <c r="O64" s="76">
        <f t="shared" si="1"/>
        <v>4.584200113552326E-2</v>
      </c>
      <c r="P64" s="63">
        <f t="shared" si="2"/>
        <v>2.7231276597200105E-3</v>
      </c>
      <c r="Q64" s="63">
        <f t="shared" si="3"/>
        <v>1.6049534351858679</v>
      </c>
      <c r="R64" s="63">
        <f t="shared" si="4"/>
        <v>6.0136810030911469</v>
      </c>
      <c r="S64" s="63">
        <f t="shared" si="5"/>
        <v>17.041332894527827</v>
      </c>
      <c r="T64" s="63">
        <f t="shared" si="6"/>
        <v>8.503377003601905</v>
      </c>
      <c r="U64" s="63">
        <f t="shared" si="7"/>
        <v>6.1358994841501778E-2</v>
      </c>
      <c r="V64" s="63">
        <f t="shared" si="8"/>
        <v>4.9467466954677113E-3</v>
      </c>
      <c r="W64" s="63">
        <f t="shared" si="9"/>
        <v>0.46111091265211562</v>
      </c>
      <c r="X64" s="63">
        <f t="shared" si="10"/>
        <v>6.3743745691434095E-2</v>
      </c>
      <c r="Y64" s="59" t="s">
        <v>51</v>
      </c>
    </row>
    <row r="65" spans="1:25" x14ac:dyDescent="0.25">
      <c r="A65" s="59" t="s">
        <v>121</v>
      </c>
      <c r="B65" s="59" t="s">
        <v>113</v>
      </c>
      <c r="C65" s="59" t="s">
        <v>84</v>
      </c>
      <c r="D65" s="60">
        <v>0.74034831833870063</v>
      </c>
      <c r="E65" s="60">
        <v>4.3978511704478175E-2</v>
      </c>
      <c r="F65" s="60">
        <v>25.919997978251768</v>
      </c>
      <c r="G65" s="60">
        <v>97.120948199922026</v>
      </c>
      <c r="H65" s="60">
        <v>275.2175262466244</v>
      </c>
      <c r="I65" s="60">
        <v>137.32953860817076</v>
      </c>
      <c r="J65" s="60">
        <v>0.99094776669025375</v>
      </c>
      <c r="K65" s="60">
        <v>7.9889959131803551E-2</v>
      </c>
      <c r="L65" s="60">
        <v>7.4469412393316681</v>
      </c>
      <c r="M65" s="60">
        <v>1.0294614929166608</v>
      </c>
      <c r="O65" s="76">
        <f t="shared" si="1"/>
        <v>3.896570096519477E-2</v>
      </c>
      <c r="P65" s="63">
        <f t="shared" si="2"/>
        <v>2.3146585107620093E-3</v>
      </c>
      <c r="Q65" s="63">
        <f t="shared" si="3"/>
        <v>1.3642104199079879</v>
      </c>
      <c r="R65" s="63">
        <f t="shared" si="4"/>
        <v>5.1116288526274749</v>
      </c>
      <c r="S65" s="63">
        <f t="shared" si="5"/>
        <v>14.485132960348652</v>
      </c>
      <c r="T65" s="63">
        <f t="shared" si="6"/>
        <v>7.2278704530616196</v>
      </c>
      <c r="U65" s="63">
        <f t="shared" si="7"/>
        <v>5.215514561527651E-2</v>
      </c>
      <c r="V65" s="63">
        <f t="shared" si="8"/>
        <v>4.2047346911475549E-3</v>
      </c>
      <c r="W65" s="63">
        <f t="shared" si="9"/>
        <v>0.3919442757542983</v>
      </c>
      <c r="X65" s="63">
        <f t="shared" si="10"/>
        <v>5.4182183837718986E-2</v>
      </c>
      <c r="Y65" s="59" t="s">
        <v>84</v>
      </c>
    </row>
    <row r="66" spans="1:25" x14ac:dyDescent="0.25">
      <c r="A66" s="59" t="s">
        <v>116</v>
      </c>
      <c r="B66" s="59" t="s">
        <v>117</v>
      </c>
      <c r="C66" s="59" t="s">
        <v>40</v>
      </c>
      <c r="D66" s="60">
        <v>0.74034831833870063</v>
      </c>
      <c r="E66" s="60">
        <v>4.3978511704478175E-2</v>
      </c>
      <c r="F66" s="60">
        <v>25.919997978251768</v>
      </c>
      <c r="G66" s="60">
        <v>97.120948199922026</v>
      </c>
      <c r="H66" s="60">
        <v>275.2175262466244</v>
      </c>
      <c r="I66" s="60">
        <v>137.32953860817076</v>
      </c>
      <c r="J66" s="60">
        <v>0.99094776669025375</v>
      </c>
      <c r="K66" s="60">
        <v>7.9889959131803551E-2</v>
      </c>
      <c r="L66" s="60">
        <v>7.4469412393316681</v>
      </c>
      <c r="M66" s="60">
        <v>1.0294614929166608</v>
      </c>
      <c r="O66" s="76">
        <f t="shared" si="1"/>
        <v>3.896570096519477E-2</v>
      </c>
      <c r="P66" s="63">
        <f t="shared" si="2"/>
        <v>2.3146585107620093E-3</v>
      </c>
      <c r="Q66" s="63">
        <f t="shared" si="3"/>
        <v>1.3642104199079879</v>
      </c>
      <c r="R66" s="63">
        <f t="shared" si="4"/>
        <v>5.1116288526274749</v>
      </c>
      <c r="S66" s="63">
        <f t="shared" si="5"/>
        <v>14.485132960348652</v>
      </c>
      <c r="T66" s="63">
        <f t="shared" si="6"/>
        <v>7.2278704530616196</v>
      </c>
      <c r="U66" s="63">
        <f t="shared" si="7"/>
        <v>5.215514561527651E-2</v>
      </c>
      <c r="V66" s="63">
        <f t="shared" si="8"/>
        <v>4.2047346911475549E-3</v>
      </c>
      <c r="W66" s="63">
        <f t="shared" si="9"/>
        <v>0.3919442757542983</v>
      </c>
      <c r="X66" s="63">
        <f t="shared" si="10"/>
        <v>5.4182183837718986E-2</v>
      </c>
      <c r="Y66" s="59" t="s">
        <v>40</v>
      </c>
    </row>
    <row r="67" spans="1:25" x14ac:dyDescent="0.25">
      <c r="A67" s="59" t="s">
        <v>115</v>
      </c>
      <c r="B67" s="59" t="s">
        <v>113</v>
      </c>
      <c r="C67" s="59" t="s">
        <v>15</v>
      </c>
      <c r="D67" s="60">
        <v>0.69679841725995351</v>
      </c>
      <c r="E67" s="60">
        <v>4.1391540427744164E-2</v>
      </c>
      <c r="F67" s="60">
        <v>24.39529221482519</v>
      </c>
      <c r="G67" s="60">
        <v>91.407951246985434</v>
      </c>
      <c r="H67" s="60">
        <v>259.02825999682295</v>
      </c>
      <c r="I67" s="60">
        <v>129.25133045474894</v>
      </c>
      <c r="J67" s="60">
        <v>0.93265672159082702</v>
      </c>
      <c r="K67" s="60">
        <v>7.5190549771109214E-2</v>
      </c>
      <c r="L67" s="60">
        <v>7.0088858723121579</v>
      </c>
      <c r="M67" s="60">
        <v>0.96890493450979831</v>
      </c>
      <c r="O67" s="76">
        <f t="shared" si="1"/>
        <v>3.6673600908418605E-2</v>
      </c>
      <c r="P67" s="63">
        <f t="shared" si="2"/>
        <v>2.1785021277760087E-3</v>
      </c>
      <c r="Q67" s="63">
        <f t="shared" si="3"/>
        <v>1.2839627481486942</v>
      </c>
      <c r="R67" s="63">
        <f t="shared" si="4"/>
        <v>4.8109448024729176</v>
      </c>
      <c r="S67" s="63">
        <f t="shared" si="5"/>
        <v>13.63306631562226</v>
      </c>
      <c r="T67" s="63">
        <f t="shared" si="6"/>
        <v>6.8027016028815233</v>
      </c>
      <c r="U67" s="63">
        <f t="shared" si="7"/>
        <v>4.9087195873201421E-2</v>
      </c>
      <c r="V67" s="63">
        <f t="shared" si="8"/>
        <v>3.9573973563741694E-3</v>
      </c>
      <c r="W67" s="63">
        <f t="shared" si="9"/>
        <v>0.36888873012169254</v>
      </c>
      <c r="X67" s="63">
        <f t="shared" si="10"/>
        <v>5.0994996553147279E-2</v>
      </c>
      <c r="Y67" s="59" t="s">
        <v>15</v>
      </c>
    </row>
    <row r="68" spans="1:25" x14ac:dyDescent="0.25">
      <c r="A68" s="59" t="s">
        <v>119</v>
      </c>
      <c r="B68" s="59" t="s">
        <v>120</v>
      </c>
      <c r="C68" s="59" t="s">
        <v>75</v>
      </c>
      <c r="D68" s="60">
        <v>0.65324851618120638</v>
      </c>
      <c r="E68" s="60">
        <v>3.8804569151010153E-2</v>
      </c>
      <c r="F68" s="60">
        <v>22.870586451398616</v>
      </c>
      <c r="G68" s="60">
        <v>85.694954294048841</v>
      </c>
      <c r="H68" s="60">
        <v>242.83899374702153</v>
      </c>
      <c r="I68" s="60">
        <v>121.17312230132713</v>
      </c>
      <c r="J68" s="60">
        <v>0.87436567649140029</v>
      </c>
      <c r="K68" s="60">
        <v>7.049114041041489E-2</v>
      </c>
      <c r="L68" s="60">
        <v>6.5708305052926477</v>
      </c>
      <c r="M68" s="60">
        <v>0.90834837610293584</v>
      </c>
      <c r="O68" s="76">
        <f t="shared" ref="O68:O80" si="11">D68/19</f>
        <v>3.4381500851642439E-2</v>
      </c>
      <c r="P68" s="63">
        <f t="shared" ref="P68:P80" si="12">E68/19</f>
        <v>2.042345744790008E-3</v>
      </c>
      <c r="Q68" s="63">
        <f t="shared" ref="Q68:Q80" si="13">F68/19</f>
        <v>1.2037150763894009</v>
      </c>
      <c r="R68" s="63">
        <f t="shared" ref="R68:R80" si="14">G68/19</f>
        <v>4.5102607523183602</v>
      </c>
      <c r="S68" s="63">
        <f t="shared" ref="S68:S80" si="15">H68/19</f>
        <v>12.78099967089587</v>
      </c>
      <c r="T68" s="63">
        <f t="shared" ref="T68:T80" si="16">I68/19</f>
        <v>6.3775327527014278</v>
      </c>
      <c r="U68" s="63">
        <f t="shared" ref="U68:U80" si="17">J68/19</f>
        <v>4.6019246131126332E-2</v>
      </c>
      <c r="V68" s="63">
        <f t="shared" ref="V68:V80" si="18">K68/19</f>
        <v>3.7100600216007835E-3</v>
      </c>
      <c r="W68" s="63">
        <f t="shared" ref="W68:W80" si="19">L68/19</f>
        <v>0.34583318448908673</v>
      </c>
      <c r="X68" s="63">
        <f t="shared" ref="X68:X80" si="20">M68/19</f>
        <v>4.7807809268575571E-2</v>
      </c>
      <c r="Y68" s="59" t="s">
        <v>75</v>
      </c>
    </row>
    <row r="69" spans="1:25" x14ac:dyDescent="0.25">
      <c r="A69" s="59" t="s">
        <v>119</v>
      </c>
      <c r="B69" s="59" t="s">
        <v>120</v>
      </c>
      <c r="C69" s="59" t="s">
        <v>47</v>
      </c>
      <c r="D69" s="60">
        <v>0.60969861510245937</v>
      </c>
      <c r="E69" s="60">
        <v>3.6217597874276149E-2</v>
      </c>
      <c r="F69" s="60">
        <v>21.345880687972045</v>
      </c>
      <c r="G69" s="60">
        <v>79.981957341112263</v>
      </c>
      <c r="H69" s="60">
        <v>226.64972749722014</v>
      </c>
      <c r="I69" s="60">
        <v>113.09491414790534</v>
      </c>
      <c r="J69" s="60">
        <v>0.81607463139197378</v>
      </c>
      <c r="K69" s="60">
        <v>6.5791731049720581E-2</v>
      </c>
      <c r="L69" s="60">
        <v>6.1327751382731392</v>
      </c>
      <c r="M69" s="60">
        <v>0.84779181769607359</v>
      </c>
      <c r="O69" s="76">
        <f t="shared" si="11"/>
        <v>3.2089400794866281E-2</v>
      </c>
      <c r="P69" s="63">
        <f t="shared" si="12"/>
        <v>1.9061893618040077E-3</v>
      </c>
      <c r="Q69" s="63">
        <f t="shared" si="13"/>
        <v>1.1234674046301076</v>
      </c>
      <c r="R69" s="63">
        <f t="shared" si="14"/>
        <v>4.2095767021638038</v>
      </c>
      <c r="S69" s="63">
        <f t="shared" si="15"/>
        <v>11.928933026169481</v>
      </c>
      <c r="T69" s="63">
        <f t="shared" si="16"/>
        <v>5.9523639025213342</v>
      </c>
      <c r="U69" s="63">
        <f t="shared" si="17"/>
        <v>4.2951296389051249E-2</v>
      </c>
      <c r="V69" s="63">
        <f t="shared" si="18"/>
        <v>3.4627226868273989E-3</v>
      </c>
      <c r="W69" s="63">
        <f t="shared" si="19"/>
        <v>0.32277763885648103</v>
      </c>
      <c r="X69" s="63">
        <f t="shared" si="20"/>
        <v>4.4620621984003871E-2</v>
      </c>
      <c r="Y69" s="59" t="s">
        <v>47</v>
      </c>
    </row>
    <row r="70" spans="1:25" x14ac:dyDescent="0.25">
      <c r="A70" s="59" t="s">
        <v>115</v>
      </c>
      <c r="B70" s="59" t="s">
        <v>113</v>
      </c>
      <c r="C70" s="59" t="s">
        <v>13</v>
      </c>
      <c r="D70" s="60">
        <v>0.60969861510245937</v>
      </c>
      <c r="E70" s="60">
        <v>3.6217597874276149E-2</v>
      </c>
      <c r="F70" s="60">
        <v>21.345880687972045</v>
      </c>
      <c r="G70" s="60">
        <v>79.981957341112263</v>
      </c>
      <c r="H70" s="60">
        <v>226.64972749722014</v>
      </c>
      <c r="I70" s="60">
        <v>113.09491414790534</v>
      </c>
      <c r="J70" s="60">
        <v>0.81607463139197378</v>
      </c>
      <c r="K70" s="60">
        <v>6.5791731049720581E-2</v>
      </c>
      <c r="L70" s="60">
        <v>6.1327751382731392</v>
      </c>
      <c r="M70" s="60">
        <v>0.84779181769607359</v>
      </c>
      <c r="O70" s="76">
        <f t="shared" si="11"/>
        <v>3.2089400794866281E-2</v>
      </c>
      <c r="P70" s="63">
        <f t="shared" si="12"/>
        <v>1.9061893618040077E-3</v>
      </c>
      <c r="Q70" s="63">
        <f t="shared" si="13"/>
        <v>1.1234674046301076</v>
      </c>
      <c r="R70" s="63">
        <f t="shared" si="14"/>
        <v>4.2095767021638038</v>
      </c>
      <c r="S70" s="63">
        <f t="shared" si="15"/>
        <v>11.928933026169481</v>
      </c>
      <c r="T70" s="63">
        <f t="shared" si="16"/>
        <v>5.9523639025213342</v>
      </c>
      <c r="U70" s="63">
        <f t="shared" si="17"/>
        <v>4.2951296389051249E-2</v>
      </c>
      <c r="V70" s="63">
        <f t="shared" si="18"/>
        <v>3.4627226868273989E-3</v>
      </c>
      <c r="W70" s="63">
        <f t="shared" si="19"/>
        <v>0.32277763885648103</v>
      </c>
      <c r="X70" s="63">
        <f t="shared" si="20"/>
        <v>4.4620621984003871E-2</v>
      </c>
      <c r="Y70" s="59" t="s">
        <v>13</v>
      </c>
    </row>
    <row r="71" spans="1:25" x14ac:dyDescent="0.25">
      <c r="A71" s="59" t="s">
        <v>119</v>
      </c>
      <c r="B71" s="59" t="s">
        <v>120</v>
      </c>
      <c r="C71" s="59" t="s">
        <v>72</v>
      </c>
      <c r="D71" s="60">
        <v>0.56614871402371214</v>
      </c>
      <c r="E71" s="60">
        <v>3.3630626597542131E-2</v>
      </c>
      <c r="F71" s="60">
        <v>19.821174924545467</v>
      </c>
      <c r="G71" s="60">
        <v>74.268960388175657</v>
      </c>
      <c r="H71" s="60">
        <v>210.46046124741866</v>
      </c>
      <c r="I71" s="60">
        <v>105.01670599448352</v>
      </c>
      <c r="J71" s="60">
        <v>0.75778358629254694</v>
      </c>
      <c r="K71" s="60">
        <v>6.1092321689026237E-2</v>
      </c>
      <c r="L71" s="60">
        <v>5.6947197712536282</v>
      </c>
      <c r="M71" s="60">
        <v>0.78723525928921101</v>
      </c>
      <c r="O71" s="76">
        <f t="shared" si="11"/>
        <v>2.9797300738090112E-2</v>
      </c>
      <c r="P71" s="63">
        <f t="shared" si="12"/>
        <v>1.7700329788180068E-3</v>
      </c>
      <c r="Q71" s="63">
        <f t="shared" si="13"/>
        <v>1.0432197328708142</v>
      </c>
      <c r="R71" s="63">
        <f t="shared" si="14"/>
        <v>3.9088926520092451</v>
      </c>
      <c r="S71" s="63">
        <f t="shared" si="15"/>
        <v>11.076866381443088</v>
      </c>
      <c r="T71" s="63">
        <f t="shared" si="16"/>
        <v>5.5271950523412379</v>
      </c>
      <c r="U71" s="63">
        <f t="shared" si="17"/>
        <v>3.9883346646976153E-2</v>
      </c>
      <c r="V71" s="63">
        <f t="shared" si="18"/>
        <v>3.2153853520540125E-3</v>
      </c>
      <c r="W71" s="63">
        <f t="shared" si="19"/>
        <v>0.29972209322387516</v>
      </c>
      <c r="X71" s="63">
        <f t="shared" si="20"/>
        <v>4.1433434699432156E-2</v>
      </c>
      <c r="Y71" s="59" t="s">
        <v>72</v>
      </c>
    </row>
    <row r="72" spans="1:25" x14ac:dyDescent="0.25">
      <c r="A72" s="59" t="s">
        <v>116</v>
      </c>
      <c r="B72" s="59" t="s">
        <v>117</v>
      </c>
      <c r="C72" s="59" t="s">
        <v>25</v>
      </c>
      <c r="D72" s="60">
        <v>0.47904891186621806</v>
      </c>
      <c r="E72" s="60">
        <v>2.8456684044074115E-2</v>
      </c>
      <c r="F72" s="60">
        <v>16.771763397692322</v>
      </c>
      <c r="G72" s="60">
        <v>62.842966482302486</v>
      </c>
      <c r="H72" s="60">
        <v>178.08192874781579</v>
      </c>
      <c r="I72" s="60">
        <v>88.860289687639906</v>
      </c>
      <c r="J72" s="60">
        <v>0.6412014960936937</v>
      </c>
      <c r="K72" s="60">
        <v>5.169350296763759E-2</v>
      </c>
      <c r="L72" s="60">
        <v>4.8186090372146086</v>
      </c>
      <c r="M72" s="60">
        <v>0.6661221424754864</v>
      </c>
      <c r="O72" s="76">
        <f t="shared" si="11"/>
        <v>2.5213100624537792E-2</v>
      </c>
      <c r="P72" s="63">
        <f t="shared" si="12"/>
        <v>1.4977202128460061E-3</v>
      </c>
      <c r="Q72" s="63">
        <f t="shared" si="13"/>
        <v>0.88272438935222741</v>
      </c>
      <c r="R72" s="63">
        <f t="shared" si="14"/>
        <v>3.3075245517001308</v>
      </c>
      <c r="S72" s="63">
        <f t="shared" si="15"/>
        <v>9.3727330919903054</v>
      </c>
      <c r="T72" s="63">
        <f t="shared" si="16"/>
        <v>4.6768573519810479</v>
      </c>
      <c r="U72" s="63">
        <f t="shared" si="17"/>
        <v>3.3747447162825982E-2</v>
      </c>
      <c r="V72" s="63">
        <f t="shared" si="18"/>
        <v>2.7207106825072416E-3</v>
      </c>
      <c r="W72" s="63">
        <f t="shared" si="19"/>
        <v>0.2536110019586636</v>
      </c>
      <c r="X72" s="63">
        <f t="shared" si="20"/>
        <v>3.5059060130288755E-2</v>
      </c>
      <c r="Y72" s="59" t="s">
        <v>25</v>
      </c>
    </row>
    <row r="73" spans="1:25" x14ac:dyDescent="0.25">
      <c r="A73" s="59" t="s">
        <v>119</v>
      </c>
      <c r="B73" s="59" t="s">
        <v>120</v>
      </c>
      <c r="C73" s="59" t="s">
        <v>76</v>
      </c>
      <c r="D73" s="60">
        <v>0.47904891186621806</v>
      </c>
      <c r="E73" s="60">
        <v>2.8456684044074115E-2</v>
      </c>
      <c r="F73" s="60">
        <v>16.771763397692322</v>
      </c>
      <c r="G73" s="60">
        <v>62.842966482302486</v>
      </c>
      <c r="H73" s="60">
        <v>178.08192874781579</v>
      </c>
      <c r="I73" s="60">
        <v>88.860289687639906</v>
      </c>
      <c r="J73" s="60">
        <v>0.6412014960936937</v>
      </c>
      <c r="K73" s="60">
        <v>5.169350296763759E-2</v>
      </c>
      <c r="L73" s="60">
        <v>4.8186090372146086</v>
      </c>
      <c r="M73" s="60">
        <v>0.6661221424754864</v>
      </c>
      <c r="O73" s="76">
        <f t="shared" si="11"/>
        <v>2.5213100624537792E-2</v>
      </c>
      <c r="P73" s="63">
        <f t="shared" si="12"/>
        <v>1.4977202128460061E-3</v>
      </c>
      <c r="Q73" s="63">
        <f t="shared" si="13"/>
        <v>0.88272438935222741</v>
      </c>
      <c r="R73" s="63">
        <f t="shared" si="14"/>
        <v>3.3075245517001308</v>
      </c>
      <c r="S73" s="63">
        <f t="shared" si="15"/>
        <v>9.3727330919903054</v>
      </c>
      <c r="T73" s="63">
        <f t="shared" si="16"/>
        <v>4.6768573519810479</v>
      </c>
      <c r="U73" s="63">
        <f t="shared" si="17"/>
        <v>3.3747447162825982E-2</v>
      </c>
      <c r="V73" s="63">
        <f t="shared" si="18"/>
        <v>2.7207106825072416E-3</v>
      </c>
      <c r="W73" s="63">
        <f t="shared" si="19"/>
        <v>0.2536110019586636</v>
      </c>
      <c r="X73" s="63">
        <f t="shared" si="20"/>
        <v>3.5059060130288755E-2</v>
      </c>
      <c r="Y73" s="59" t="s">
        <v>76</v>
      </c>
    </row>
    <row r="74" spans="1:25" x14ac:dyDescent="0.25">
      <c r="A74" s="59" t="s">
        <v>115</v>
      </c>
      <c r="B74" s="59" t="s">
        <v>113</v>
      </c>
      <c r="C74" s="59" t="s">
        <v>17</v>
      </c>
      <c r="D74" s="60">
        <v>0.43549901078747094</v>
      </c>
      <c r="E74" s="60">
        <v>2.5869712767340101E-2</v>
      </c>
      <c r="F74" s="60">
        <v>15.247057634265744</v>
      </c>
      <c r="G74" s="60">
        <v>57.129969529365894</v>
      </c>
      <c r="H74" s="60">
        <v>161.89266249801435</v>
      </c>
      <c r="I74" s="60">
        <v>80.782081534218094</v>
      </c>
      <c r="J74" s="60">
        <v>0.58291045099426686</v>
      </c>
      <c r="K74" s="60">
        <v>4.699409360694326E-2</v>
      </c>
      <c r="L74" s="60">
        <v>4.3805536701950984</v>
      </c>
      <c r="M74" s="60">
        <v>0.60556558406862393</v>
      </c>
      <c r="O74" s="76">
        <f t="shared" si="11"/>
        <v>2.292100056776163E-2</v>
      </c>
      <c r="P74" s="63">
        <f t="shared" si="12"/>
        <v>1.3615638298600052E-3</v>
      </c>
      <c r="Q74" s="63">
        <f t="shared" si="13"/>
        <v>0.80247671759293393</v>
      </c>
      <c r="R74" s="63">
        <f t="shared" si="14"/>
        <v>3.0068405015455735</v>
      </c>
      <c r="S74" s="63">
        <f t="shared" si="15"/>
        <v>8.5206664472639133</v>
      </c>
      <c r="T74" s="63">
        <f t="shared" si="16"/>
        <v>4.2516885018009525</v>
      </c>
      <c r="U74" s="63">
        <f t="shared" si="17"/>
        <v>3.0679497420750889E-2</v>
      </c>
      <c r="V74" s="63">
        <f t="shared" si="18"/>
        <v>2.4733733477338557E-3</v>
      </c>
      <c r="W74" s="63">
        <f t="shared" si="19"/>
        <v>0.23055545632605781</v>
      </c>
      <c r="X74" s="63">
        <f t="shared" si="20"/>
        <v>3.1871872845717047E-2</v>
      </c>
      <c r="Y74" s="59" t="s">
        <v>17</v>
      </c>
    </row>
    <row r="75" spans="1:25" x14ac:dyDescent="0.25">
      <c r="A75" s="59" t="s">
        <v>116</v>
      </c>
      <c r="B75" s="59" t="s">
        <v>117</v>
      </c>
      <c r="C75" s="59" t="s">
        <v>41</v>
      </c>
      <c r="D75" s="60">
        <v>0.39194910970872382</v>
      </c>
      <c r="E75" s="60">
        <v>2.328274149060609E-2</v>
      </c>
      <c r="F75" s="60">
        <v>13.722351870839169</v>
      </c>
      <c r="G75" s="60">
        <v>51.416972576429302</v>
      </c>
      <c r="H75" s="60">
        <v>145.7033962482129</v>
      </c>
      <c r="I75" s="60">
        <v>72.703873380796267</v>
      </c>
      <c r="J75" s="60">
        <v>0.52461940589484013</v>
      </c>
      <c r="K75" s="60">
        <v>4.229468424624893E-2</v>
      </c>
      <c r="L75" s="60">
        <v>3.9424983031755887</v>
      </c>
      <c r="M75" s="60">
        <v>0.54500902566176146</v>
      </c>
      <c r="O75" s="76">
        <f t="shared" si="11"/>
        <v>2.0628900510985464E-2</v>
      </c>
      <c r="P75" s="63">
        <f t="shared" si="12"/>
        <v>1.2254074468740048E-3</v>
      </c>
      <c r="Q75" s="63">
        <f t="shared" si="13"/>
        <v>0.72222904583364045</v>
      </c>
      <c r="R75" s="63">
        <f t="shared" si="14"/>
        <v>2.7061564513910157</v>
      </c>
      <c r="S75" s="63">
        <f t="shared" si="15"/>
        <v>7.6685998025375213</v>
      </c>
      <c r="T75" s="63">
        <f t="shared" si="16"/>
        <v>3.8265196516208562</v>
      </c>
      <c r="U75" s="63">
        <f t="shared" si="17"/>
        <v>2.7611547678675796E-2</v>
      </c>
      <c r="V75" s="63">
        <f t="shared" si="18"/>
        <v>2.2260360129604702E-3</v>
      </c>
      <c r="W75" s="63">
        <f t="shared" si="19"/>
        <v>0.20749991069345203</v>
      </c>
      <c r="X75" s="63">
        <f t="shared" si="20"/>
        <v>2.868468556114534E-2</v>
      </c>
      <c r="Y75" s="59" t="s">
        <v>41</v>
      </c>
    </row>
    <row r="76" spans="1:25" x14ac:dyDescent="0.25">
      <c r="A76" s="59" t="s">
        <v>115</v>
      </c>
      <c r="B76" s="59" t="s">
        <v>113</v>
      </c>
      <c r="C76" s="59" t="s">
        <v>16</v>
      </c>
      <c r="D76" s="60">
        <v>0.21774950539373547</v>
      </c>
      <c r="E76" s="60">
        <v>1.293485638367005E-2</v>
      </c>
      <c r="F76" s="60">
        <v>7.6235288171328719</v>
      </c>
      <c r="G76" s="60">
        <v>28.564984764682947</v>
      </c>
      <c r="H76" s="60">
        <v>80.946331249007173</v>
      </c>
      <c r="I76" s="60">
        <v>40.391040767109047</v>
      </c>
      <c r="J76" s="60">
        <v>0.29145522549713343</v>
      </c>
      <c r="K76" s="60">
        <v>2.349704680347163E-2</v>
      </c>
      <c r="L76" s="60">
        <v>2.1902768350975492</v>
      </c>
      <c r="M76" s="60">
        <v>0.30278279203431196</v>
      </c>
      <c r="O76" s="76">
        <f t="shared" si="11"/>
        <v>1.1460500283880815E-2</v>
      </c>
      <c r="P76" s="63">
        <f t="shared" si="12"/>
        <v>6.8078191493000262E-4</v>
      </c>
      <c r="Q76" s="63">
        <f t="shared" si="13"/>
        <v>0.40123835879646697</v>
      </c>
      <c r="R76" s="63">
        <f t="shared" si="14"/>
        <v>1.5034202507727867</v>
      </c>
      <c r="S76" s="63">
        <f t="shared" si="15"/>
        <v>4.2603332236319567</v>
      </c>
      <c r="T76" s="63">
        <f t="shared" si="16"/>
        <v>2.1258442509004762</v>
      </c>
      <c r="U76" s="63">
        <f t="shared" si="17"/>
        <v>1.5339748710375445E-2</v>
      </c>
      <c r="V76" s="63">
        <f t="shared" si="18"/>
        <v>1.2366866738669278E-3</v>
      </c>
      <c r="W76" s="63">
        <f t="shared" si="19"/>
        <v>0.11527772816302891</v>
      </c>
      <c r="X76" s="63">
        <f t="shared" si="20"/>
        <v>1.5935936422858524E-2</v>
      </c>
      <c r="Y76" s="59" t="s">
        <v>16</v>
      </c>
    </row>
    <row r="77" spans="1:25" x14ac:dyDescent="0.25">
      <c r="A77" s="59" t="s">
        <v>121</v>
      </c>
      <c r="B77" s="59" t="s">
        <v>113</v>
      </c>
      <c r="C77" s="59" t="s">
        <v>83</v>
      </c>
      <c r="D77" s="60">
        <v>0.21774950539373547</v>
      </c>
      <c r="E77" s="60">
        <v>1.293485638367005E-2</v>
      </c>
      <c r="F77" s="60">
        <v>7.6235288171328719</v>
      </c>
      <c r="G77" s="60">
        <v>28.564984764682947</v>
      </c>
      <c r="H77" s="60">
        <v>80.946331249007173</v>
      </c>
      <c r="I77" s="60">
        <v>40.391040767109047</v>
      </c>
      <c r="J77" s="60">
        <v>0.29145522549713343</v>
      </c>
      <c r="K77" s="60">
        <v>2.349704680347163E-2</v>
      </c>
      <c r="L77" s="60">
        <v>2.1902768350975492</v>
      </c>
      <c r="M77" s="60">
        <v>0.30278279203431196</v>
      </c>
      <c r="O77" s="76">
        <f t="shared" si="11"/>
        <v>1.1460500283880815E-2</v>
      </c>
      <c r="P77" s="63">
        <f t="shared" si="12"/>
        <v>6.8078191493000262E-4</v>
      </c>
      <c r="Q77" s="63">
        <f t="shared" si="13"/>
        <v>0.40123835879646697</v>
      </c>
      <c r="R77" s="63">
        <f t="shared" si="14"/>
        <v>1.5034202507727867</v>
      </c>
      <c r="S77" s="63">
        <f t="shared" si="15"/>
        <v>4.2603332236319567</v>
      </c>
      <c r="T77" s="63">
        <f t="shared" si="16"/>
        <v>2.1258442509004762</v>
      </c>
      <c r="U77" s="63">
        <f t="shared" si="17"/>
        <v>1.5339748710375445E-2</v>
      </c>
      <c r="V77" s="63">
        <f t="shared" si="18"/>
        <v>1.2366866738669278E-3</v>
      </c>
      <c r="W77" s="63">
        <f t="shared" si="19"/>
        <v>0.11527772816302891</v>
      </c>
      <c r="X77" s="63">
        <f t="shared" si="20"/>
        <v>1.5935936422858524E-2</v>
      </c>
      <c r="Y77" s="59" t="s">
        <v>83</v>
      </c>
    </row>
    <row r="78" spans="1:25" x14ac:dyDescent="0.25">
      <c r="A78" s="59" t="s">
        <v>115</v>
      </c>
      <c r="B78" s="59" t="s">
        <v>113</v>
      </c>
      <c r="C78" s="59" t="s">
        <v>18</v>
      </c>
      <c r="D78" s="60">
        <v>0.17419960431498838</v>
      </c>
      <c r="E78" s="60">
        <v>1.0347885106936041E-2</v>
      </c>
      <c r="F78" s="60">
        <v>6.0988230537062975</v>
      </c>
      <c r="G78" s="60">
        <v>22.851987811746358</v>
      </c>
      <c r="H78" s="60">
        <v>64.757064999205738</v>
      </c>
      <c r="I78" s="60">
        <v>32.312832613687235</v>
      </c>
      <c r="J78" s="60">
        <v>0.23316418039770676</v>
      </c>
      <c r="K78" s="60">
        <v>1.8797637442777303E-2</v>
      </c>
      <c r="L78" s="60">
        <v>1.7522214680780395</v>
      </c>
      <c r="M78" s="60">
        <v>0.24222623362744958</v>
      </c>
      <c r="O78" s="76">
        <f t="shared" si="11"/>
        <v>9.1684002271046512E-3</v>
      </c>
      <c r="P78" s="63">
        <f t="shared" si="12"/>
        <v>5.4462553194400216E-4</v>
      </c>
      <c r="Q78" s="63">
        <f t="shared" si="13"/>
        <v>0.32099068703717354</v>
      </c>
      <c r="R78" s="63">
        <f t="shared" si="14"/>
        <v>1.2027362006182294</v>
      </c>
      <c r="S78" s="63">
        <f t="shared" si="15"/>
        <v>3.4082665789055651</v>
      </c>
      <c r="T78" s="63">
        <f t="shared" si="16"/>
        <v>1.7006754007203808</v>
      </c>
      <c r="U78" s="63">
        <f t="shared" si="17"/>
        <v>1.2271798968300355E-2</v>
      </c>
      <c r="V78" s="63">
        <f t="shared" si="18"/>
        <v>9.8934933909354235E-4</v>
      </c>
      <c r="W78" s="63">
        <f t="shared" si="19"/>
        <v>9.2222182530423136E-2</v>
      </c>
      <c r="X78" s="63">
        <f t="shared" si="20"/>
        <v>1.274874913828682E-2</v>
      </c>
      <c r="Y78" s="59" t="s">
        <v>18</v>
      </c>
    </row>
    <row r="79" spans="1:25" x14ac:dyDescent="0.25">
      <c r="A79" s="59" t="s">
        <v>115</v>
      </c>
      <c r="B79" s="59" t="s">
        <v>113</v>
      </c>
      <c r="C79" s="59" t="s">
        <v>9</v>
      </c>
      <c r="D79" s="60">
        <v>0.17419960431498838</v>
      </c>
      <c r="E79" s="60">
        <v>1.0347885106936041E-2</v>
      </c>
      <c r="F79" s="60">
        <v>6.0988230537062975</v>
      </c>
      <c r="G79" s="60">
        <v>22.851987811746358</v>
      </c>
      <c r="H79" s="60">
        <v>64.757064999205738</v>
      </c>
      <c r="I79" s="60">
        <v>32.312832613687235</v>
      </c>
      <c r="J79" s="60">
        <v>0.23316418039770676</v>
      </c>
      <c r="K79" s="60">
        <v>1.8797637442777303E-2</v>
      </c>
      <c r="L79" s="60">
        <v>1.7522214680780395</v>
      </c>
      <c r="M79" s="60">
        <v>0.24222623362744958</v>
      </c>
      <c r="O79" s="76">
        <f t="shared" si="11"/>
        <v>9.1684002271046512E-3</v>
      </c>
      <c r="P79" s="63">
        <f t="shared" si="12"/>
        <v>5.4462553194400216E-4</v>
      </c>
      <c r="Q79" s="63">
        <f t="shared" si="13"/>
        <v>0.32099068703717354</v>
      </c>
      <c r="R79" s="63">
        <f t="shared" si="14"/>
        <v>1.2027362006182294</v>
      </c>
      <c r="S79" s="63">
        <f t="shared" si="15"/>
        <v>3.4082665789055651</v>
      </c>
      <c r="T79" s="63">
        <f t="shared" si="16"/>
        <v>1.7006754007203808</v>
      </c>
      <c r="U79" s="63">
        <f t="shared" si="17"/>
        <v>1.2271798968300355E-2</v>
      </c>
      <c r="V79" s="63">
        <f t="shared" si="18"/>
        <v>9.8934933909354235E-4</v>
      </c>
      <c r="W79" s="63">
        <f t="shared" si="19"/>
        <v>9.2222182530423136E-2</v>
      </c>
      <c r="X79" s="63">
        <f t="shared" si="20"/>
        <v>1.274874913828682E-2</v>
      </c>
      <c r="Y79" s="59" t="s">
        <v>9</v>
      </c>
    </row>
    <row r="80" spans="1:25" x14ac:dyDescent="0.25">
      <c r="A80" s="59" t="s">
        <v>115</v>
      </c>
      <c r="B80" s="59" t="s">
        <v>113</v>
      </c>
      <c r="C80" s="59" t="s">
        <v>20</v>
      </c>
      <c r="D80" s="60">
        <v>8.7099802157494188E-2</v>
      </c>
      <c r="E80" s="60">
        <v>5.1739425534680205E-3</v>
      </c>
      <c r="F80" s="60">
        <v>3.0494115268531488</v>
      </c>
      <c r="G80" s="60">
        <v>11.425993905873179</v>
      </c>
      <c r="H80" s="60">
        <v>32.378532499602869</v>
      </c>
      <c r="I80" s="60">
        <v>16.156416306843617</v>
      </c>
      <c r="J80" s="60">
        <v>0.11658209019885338</v>
      </c>
      <c r="K80" s="60">
        <v>9.3988187213886517E-3</v>
      </c>
      <c r="L80" s="60">
        <v>0.87611073403901973</v>
      </c>
      <c r="M80" s="60">
        <v>0.12111311681372479</v>
      </c>
      <c r="O80" s="76">
        <f t="shared" si="11"/>
        <v>4.5842001135523256E-3</v>
      </c>
      <c r="P80" s="63">
        <f t="shared" si="12"/>
        <v>2.7231276597200108E-4</v>
      </c>
      <c r="Q80" s="63">
        <f t="shared" si="13"/>
        <v>0.16049534351858677</v>
      </c>
      <c r="R80" s="63">
        <f t="shared" si="14"/>
        <v>0.60136810030911469</v>
      </c>
      <c r="S80" s="63">
        <f t="shared" si="15"/>
        <v>1.7041332894527825</v>
      </c>
      <c r="T80" s="63">
        <f t="shared" si="16"/>
        <v>0.85033770036019041</v>
      </c>
      <c r="U80" s="63">
        <f t="shared" si="17"/>
        <v>6.1358994841501776E-3</v>
      </c>
      <c r="V80" s="63">
        <f t="shared" si="18"/>
        <v>4.9467466954677118E-4</v>
      </c>
      <c r="W80" s="63">
        <f t="shared" si="19"/>
        <v>4.6111091265211568E-2</v>
      </c>
      <c r="X80" s="63">
        <f t="shared" si="20"/>
        <v>6.3743745691434098E-3</v>
      </c>
      <c r="Y80" s="59" t="s">
        <v>20</v>
      </c>
    </row>
    <row r="81" spans="1:25" x14ac:dyDescent="0.25">
      <c r="A81" s="59"/>
      <c r="B81" s="59"/>
      <c r="C81" s="59"/>
      <c r="D81" s="60"/>
      <c r="E81" s="60"/>
      <c r="F81" s="60"/>
      <c r="G81" s="60"/>
      <c r="H81" s="60"/>
      <c r="I81" s="60"/>
      <c r="J81" s="60"/>
      <c r="K81" s="60"/>
      <c r="L81" s="60"/>
      <c r="M81" s="60"/>
      <c r="O81" s="63"/>
      <c r="P81" s="63"/>
      <c r="Q81" s="63"/>
      <c r="R81" s="63"/>
      <c r="S81" s="63"/>
      <c r="T81" s="63"/>
      <c r="U81" s="63"/>
      <c r="V81" s="63"/>
      <c r="W81" s="63"/>
      <c r="X81" s="63"/>
      <c r="Y81" s="59"/>
    </row>
    <row r="82" spans="1:25" x14ac:dyDescent="0.25">
      <c r="A82" s="59"/>
      <c r="B82" s="59"/>
      <c r="C82" s="59"/>
      <c r="D82" s="60"/>
      <c r="E82" s="60"/>
      <c r="F82" s="60"/>
      <c r="G82" s="60"/>
      <c r="H82" s="60"/>
      <c r="I82" s="60"/>
      <c r="J82" s="60"/>
      <c r="K82" s="60"/>
      <c r="L82" s="60"/>
      <c r="M82" s="60"/>
      <c r="O82" s="63">
        <f>SUM(O3:O81)</f>
        <v>149.73602040901633</v>
      </c>
      <c r="P82" s="63">
        <f t="shared" ref="P82:X82" si="21">SUM(P3:P81)</f>
        <v>8.89468803132646</v>
      </c>
      <c r="Q82" s="63">
        <f t="shared" si="21"/>
        <v>5242.3396530193586</v>
      </c>
      <c r="R82" s="63">
        <f t="shared" si="21"/>
        <v>19642.786944446769</v>
      </c>
      <c r="S82" s="63">
        <f t="shared" si="21"/>
        <v>55662.957700040948</v>
      </c>
      <c r="T82" s="63">
        <f t="shared" si="21"/>
        <v>27775.005475715072</v>
      </c>
      <c r="U82" s="63">
        <f t="shared" si="21"/>
        <v>200.41995280053933</v>
      </c>
      <c r="V82" s="63">
        <f t="shared" si="21"/>
        <v>16.157806068740957</v>
      </c>
      <c r="W82" s="63">
        <f t="shared" si="21"/>
        <v>1506.1496295412373</v>
      </c>
      <c r="X82" s="63">
        <f t="shared" si="21"/>
        <v>208.20938373921578</v>
      </c>
      <c r="Y82" s="59"/>
    </row>
    <row r="83" spans="1:25" x14ac:dyDescent="0.25">
      <c r="A83" s="59"/>
      <c r="B83" s="59"/>
      <c r="C83" s="59"/>
      <c r="D83" s="60"/>
      <c r="E83" s="60"/>
      <c r="F83" s="60"/>
      <c r="G83" s="60"/>
      <c r="H83" s="60"/>
      <c r="I83" s="60"/>
      <c r="J83" s="60"/>
      <c r="K83" s="60"/>
      <c r="L83" s="60"/>
      <c r="M83" s="60"/>
      <c r="O83" s="63"/>
      <c r="P83" s="63"/>
      <c r="Q83" s="63"/>
      <c r="R83" s="63"/>
      <c r="S83" s="63"/>
      <c r="T83" s="63"/>
      <c r="U83" s="63"/>
      <c r="V83" s="63"/>
      <c r="W83" s="63"/>
      <c r="X83" s="63"/>
      <c r="Y83" s="59"/>
    </row>
    <row r="84" spans="1:25" x14ac:dyDescent="0.25">
      <c r="A84" s="59"/>
      <c r="B84" s="59"/>
      <c r="C84" s="59"/>
      <c r="D84" s="60"/>
      <c r="E84" s="60"/>
      <c r="F84" s="60"/>
      <c r="G84" s="60"/>
      <c r="H84" s="60"/>
      <c r="I84" s="60"/>
      <c r="J84" s="60"/>
      <c r="K84" s="60"/>
      <c r="L84" s="60"/>
      <c r="M84" s="60"/>
      <c r="O84" s="63"/>
      <c r="P84" s="63"/>
      <c r="Q84" s="63"/>
      <c r="R84" s="63"/>
      <c r="S84" s="63"/>
      <c r="T84" s="63"/>
      <c r="U84" s="63"/>
      <c r="V84" s="63"/>
      <c r="W84" s="63"/>
      <c r="X84" s="63"/>
      <c r="Y84" s="59"/>
    </row>
  </sheetData>
  <sortState ref="A2:M83">
    <sortCondition descending="1" ref="H2:H83"/>
  </sortState>
  <mergeCells count="2">
    <mergeCell ref="D1:M1"/>
    <mergeCell ref="O1:X1"/>
  </mergeCells>
  <pageMargins left="0.25" right="0.25" top="0.75" bottom="0.75" header="0.3" footer="0.3"/>
  <pageSetup paperSize="3" scale="6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workbookViewId="0">
      <selection activeCell="B23" sqref="B23"/>
    </sheetView>
  </sheetViews>
  <sheetFormatPr defaultRowHeight="15" x14ac:dyDescent="0.25"/>
  <cols>
    <col min="1" max="1" width="9.42578125" style="21" bestFit="1" customWidth="1"/>
    <col min="2" max="2" width="11" style="21" bestFit="1" customWidth="1"/>
    <col min="3" max="3" width="66.28515625" style="1" customWidth="1"/>
    <col min="4" max="4" width="17.140625" style="1" customWidth="1"/>
    <col min="5" max="5" width="11.5703125" style="1" customWidth="1"/>
    <col min="6" max="6" width="11.140625" style="1" customWidth="1"/>
    <col min="7" max="7" width="13" style="1" customWidth="1"/>
    <col min="8" max="8" width="12.140625" style="1" customWidth="1"/>
    <col min="9" max="9" width="9.140625" style="1"/>
    <col min="10" max="10" width="9.140625" style="1" customWidth="1"/>
    <col min="11" max="16384" width="9.140625" style="1"/>
  </cols>
  <sheetData>
    <row r="1" spans="1:8" ht="30.75" thickBot="1" x14ac:dyDescent="0.3">
      <c r="A1" s="77" t="s">
        <v>111</v>
      </c>
      <c r="B1" s="77" t="s">
        <v>114</v>
      </c>
      <c r="C1" s="82" t="s">
        <v>0</v>
      </c>
      <c r="D1" s="28" t="s">
        <v>152</v>
      </c>
      <c r="E1" s="28" t="s">
        <v>153</v>
      </c>
      <c r="F1" s="49" t="s">
        <v>3</v>
      </c>
      <c r="G1" s="54" t="s">
        <v>123</v>
      </c>
      <c r="H1" s="54" t="s">
        <v>122</v>
      </c>
    </row>
    <row r="2" spans="1:8" ht="18" customHeight="1" x14ac:dyDescent="0.25">
      <c r="A2" s="78"/>
      <c r="B2" s="78"/>
      <c r="C2" s="82"/>
      <c r="D2" s="33">
        <v>2035</v>
      </c>
      <c r="E2" s="34">
        <v>2035</v>
      </c>
      <c r="F2" s="50">
        <v>2035</v>
      </c>
      <c r="G2" s="55">
        <v>3906225</v>
      </c>
      <c r="H2" s="46">
        <v>692.47</v>
      </c>
    </row>
    <row r="3" spans="1:8" ht="18" customHeight="1" x14ac:dyDescent="0.25">
      <c r="A3" s="48" t="s">
        <v>116</v>
      </c>
      <c r="B3" s="48" t="s">
        <v>117</v>
      </c>
      <c r="C3" s="66" t="s">
        <v>32</v>
      </c>
      <c r="D3" s="6">
        <v>817776</v>
      </c>
      <c r="E3" s="7">
        <v>111.22</v>
      </c>
      <c r="F3" s="51">
        <v>117.89320000000001</v>
      </c>
      <c r="G3" s="46">
        <f t="shared" ref="G3:G34" si="0">D3/3906225</f>
        <v>0.20935199585277345</v>
      </c>
      <c r="H3" s="46">
        <f t="shared" ref="H3:H34" si="1">F3/692.47</f>
        <v>0.17025026354932343</v>
      </c>
    </row>
    <row r="4" spans="1:8" s="2" customFormat="1" ht="18" customHeight="1" x14ac:dyDescent="0.25">
      <c r="A4" s="48" t="s">
        <v>116</v>
      </c>
      <c r="B4" s="48" t="s">
        <v>117</v>
      </c>
      <c r="C4" s="66" t="s">
        <v>24</v>
      </c>
      <c r="D4" s="6">
        <v>532337</v>
      </c>
      <c r="E4" s="7">
        <v>110.19</v>
      </c>
      <c r="F4" s="51">
        <v>116.8014</v>
      </c>
      <c r="G4" s="46">
        <f t="shared" si="0"/>
        <v>0.13627914418652279</v>
      </c>
      <c r="H4" s="46">
        <f t="shared" si="1"/>
        <v>0.16867358874752697</v>
      </c>
    </row>
    <row r="5" spans="1:8" s="2" customFormat="1" ht="18" customHeight="1" x14ac:dyDescent="0.25">
      <c r="A5" s="48" t="s">
        <v>118</v>
      </c>
      <c r="B5" s="48" t="s">
        <v>117</v>
      </c>
      <c r="C5" s="69" t="s">
        <v>46</v>
      </c>
      <c r="D5" s="8">
        <v>312010</v>
      </c>
      <c r="E5" s="9">
        <v>62.59</v>
      </c>
      <c r="F5" s="51">
        <f>E5*1.06</f>
        <v>66.345400000000012</v>
      </c>
      <c r="G5" s="46">
        <f t="shared" si="0"/>
        <v>7.9875071200455686E-2</v>
      </c>
      <c r="H5" s="46">
        <f t="shared" si="1"/>
        <v>9.5809782373243627E-2</v>
      </c>
    </row>
    <row r="6" spans="1:8" s="2" customFormat="1" ht="18" customHeight="1" x14ac:dyDescent="0.25">
      <c r="A6" s="48" t="s">
        <v>119</v>
      </c>
      <c r="B6" s="48" t="s">
        <v>120</v>
      </c>
      <c r="C6" s="67" t="s">
        <v>55</v>
      </c>
      <c r="D6" s="14">
        <v>203345</v>
      </c>
      <c r="E6" s="12">
        <v>31.32</v>
      </c>
      <c r="F6" s="51">
        <f>E6*1.06</f>
        <v>33.199200000000005</v>
      </c>
      <c r="G6" s="46">
        <f t="shared" si="0"/>
        <v>5.2056653162580242E-2</v>
      </c>
      <c r="H6" s="46">
        <f t="shared" si="1"/>
        <v>4.7943159992490651E-2</v>
      </c>
    </row>
    <row r="7" spans="1:8" s="2" customFormat="1" ht="18" customHeight="1" x14ac:dyDescent="0.25">
      <c r="A7" s="47" t="s">
        <v>112</v>
      </c>
      <c r="B7" s="47" t="s">
        <v>113</v>
      </c>
      <c r="C7" s="35" t="s">
        <v>4</v>
      </c>
      <c r="D7" s="36">
        <v>224781</v>
      </c>
      <c r="E7" s="37">
        <v>30.79</v>
      </c>
      <c r="F7" s="51">
        <f>E7*1.06</f>
        <v>32.6374</v>
      </c>
      <c r="G7" s="46">
        <f t="shared" si="0"/>
        <v>5.7544304283547412E-2</v>
      </c>
      <c r="H7" s="46">
        <f t="shared" si="1"/>
        <v>4.7131861308071107E-2</v>
      </c>
    </row>
    <row r="8" spans="1:8" s="2" customFormat="1" ht="18" customHeight="1" x14ac:dyDescent="0.25">
      <c r="A8" s="48" t="s">
        <v>119</v>
      </c>
      <c r="B8" s="48" t="s">
        <v>120</v>
      </c>
      <c r="C8" s="67" t="s">
        <v>154</v>
      </c>
      <c r="D8" s="13">
        <v>229295</v>
      </c>
      <c r="E8" s="13">
        <v>30.039999999999996</v>
      </c>
      <c r="F8" s="72">
        <v>31.842399999999998</v>
      </c>
      <c r="G8" s="46">
        <f t="shared" si="0"/>
        <v>5.8699895679332349E-2</v>
      </c>
      <c r="H8" s="46">
        <f t="shared" si="1"/>
        <v>4.5983797132005712E-2</v>
      </c>
    </row>
    <row r="9" spans="1:8" s="2" customFormat="1" ht="18" customHeight="1" x14ac:dyDescent="0.25">
      <c r="A9" s="48" t="s">
        <v>116</v>
      </c>
      <c r="B9" s="48" t="s">
        <v>117</v>
      </c>
      <c r="C9" s="41" t="s">
        <v>42</v>
      </c>
      <c r="D9" s="8">
        <v>0</v>
      </c>
      <c r="E9" s="9">
        <v>24.7</v>
      </c>
      <c r="F9" s="51">
        <f t="shared" ref="F9:F52" si="2">E9*1.06</f>
        <v>26.182000000000002</v>
      </c>
      <c r="G9" s="46">
        <f t="shared" si="0"/>
        <v>0</v>
      </c>
      <c r="H9" s="46">
        <f t="shared" si="1"/>
        <v>3.7809580198420151E-2</v>
      </c>
    </row>
    <row r="10" spans="1:8" s="2" customFormat="1" ht="18" customHeight="1" x14ac:dyDescent="0.25">
      <c r="A10" s="48" t="s">
        <v>121</v>
      </c>
      <c r="B10" s="48" t="s">
        <v>113</v>
      </c>
      <c r="C10" s="71" t="s">
        <v>80</v>
      </c>
      <c r="D10" s="3">
        <v>147828</v>
      </c>
      <c r="E10" s="4">
        <v>24.54</v>
      </c>
      <c r="F10" s="51">
        <f t="shared" si="2"/>
        <v>26.0124</v>
      </c>
      <c r="G10" s="46">
        <f t="shared" si="0"/>
        <v>3.7844210202945296E-2</v>
      </c>
      <c r="H10" s="46">
        <f t="shared" si="1"/>
        <v>3.7564659840859528E-2</v>
      </c>
    </row>
    <row r="11" spans="1:8" s="2" customFormat="1" ht="18" customHeight="1" x14ac:dyDescent="0.25">
      <c r="A11" s="48" t="s">
        <v>116</v>
      </c>
      <c r="B11" s="48" t="s">
        <v>117</v>
      </c>
      <c r="C11" s="66" t="s">
        <v>27</v>
      </c>
      <c r="D11" s="6">
        <v>139135</v>
      </c>
      <c r="E11" s="7">
        <v>20.309999999999999</v>
      </c>
      <c r="F11" s="51">
        <f t="shared" si="2"/>
        <v>21.528600000000001</v>
      </c>
      <c r="G11" s="46">
        <f t="shared" si="0"/>
        <v>3.5618787960242947E-2</v>
      </c>
      <c r="H11" s="46">
        <f t="shared" si="1"/>
        <v>3.1089577887850738E-2</v>
      </c>
    </row>
    <row r="12" spans="1:8" s="2" customFormat="1" ht="18" customHeight="1" x14ac:dyDescent="0.25">
      <c r="A12" s="48" t="s">
        <v>115</v>
      </c>
      <c r="B12" s="48" t="s">
        <v>113</v>
      </c>
      <c r="C12" s="38" t="s">
        <v>11</v>
      </c>
      <c r="D12" s="3">
        <v>51791</v>
      </c>
      <c r="E12" s="4">
        <v>16.940000000000001</v>
      </c>
      <c r="F12" s="51">
        <f t="shared" si="2"/>
        <v>17.956400000000002</v>
      </c>
      <c r="G12" s="46">
        <f t="shared" si="0"/>
        <v>1.3258580854917471E-2</v>
      </c>
      <c r="H12" s="46">
        <f t="shared" si="1"/>
        <v>2.5930942856730258E-2</v>
      </c>
    </row>
    <row r="13" spans="1:8" s="2" customFormat="1" ht="18" customHeight="1" x14ac:dyDescent="0.25">
      <c r="A13" s="48" t="s">
        <v>119</v>
      </c>
      <c r="B13" s="48" t="s">
        <v>120</v>
      </c>
      <c r="C13" s="43" t="s">
        <v>53</v>
      </c>
      <c r="D13" s="13">
        <v>95203</v>
      </c>
      <c r="E13" s="12">
        <v>15.14</v>
      </c>
      <c r="F13" s="51">
        <f t="shared" si="2"/>
        <v>16.048400000000001</v>
      </c>
      <c r="G13" s="46">
        <f t="shared" si="0"/>
        <v>2.4372123981593483E-2</v>
      </c>
      <c r="H13" s="46">
        <f t="shared" si="1"/>
        <v>2.3175588834173321E-2</v>
      </c>
    </row>
    <row r="14" spans="1:8" s="2" customFormat="1" ht="18" customHeight="1" x14ac:dyDescent="0.25">
      <c r="A14" s="48" t="s">
        <v>118</v>
      </c>
      <c r="B14" s="48" t="s">
        <v>117</v>
      </c>
      <c r="C14" s="42" t="s">
        <v>45</v>
      </c>
      <c r="D14" s="8">
        <v>106374</v>
      </c>
      <c r="E14" s="9">
        <v>14.57</v>
      </c>
      <c r="F14" s="51">
        <f t="shared" si="2"/>
        <v>15.4442</v>
      </c>
      <c r="G14" s="46">
        <f t="shared" si="0"/>
        <v>2.7231918284277019E-2</v>
      </c>
      <c r="H14" s="46">
        <f t="shared" si="1"/>
        <v>2.2303060060363627E-2</v>
      </c>
    </row>
    <row r="15" spans="1:8" s="2" customFormat="1" ht="18" customHeight="1" x14ac:dyDescent="0.25">
      <c r="A15" s="48" t="s">
        <v>115</v>
      </c>
      <c r="B15" s="48" t="s">
        <v>113</v>
      </c>
      <c r="C15" s="38" t="s">
        <v>5</v>
      </c>
      <c r="D15" s="3">
        <v>44410</v>
      </c>
      <c r="E15" s="4">
        <v>13.99</v>
      </c>
      <c r="F15" s="51">
        <f t="shared" si="2"/>
        <v>14.829400000000001</v>
      </c>
      <c r="G15" s="46">
        <f t="shared" si="0"/>
        <v>1.1369032761809676E-2</v>
      </c>
      <c r="H15" s="46">
        <f t="shared" si="1"/>
        <v>2.1415223764206393E-2</v>
      </c>
    </row>
    <row r="16" spans="1:8" s="2" customFormat="1" ht="18" customHeight="1" x14ac:dyDescent="0.25">
      <c r="A16" s="48" t="s">
        <v>121</v>
      </c>
      <c r="B16" s="48" t="s">
        <v>113</v>
      </c>
      <c r="C16" s="38" t="s">
        <v>78</v>
      </c>
      <c r="D16" s="3">
        <v>37176</v>
      </c>
      <c r="E16" s="4">
        <v>11.64</v>
      </c>
      <c r="F16" s="51">
        <f t="shared" si="2"/>
        <v>12.338400000000002</v>
      </c>
      <c r="G16" s="46">
        <f t="shared" si="0"/>
        <v>9.5171169095482205E-3</v>
      </c>
      <c r="H16" s="46">
        <f t="shared" si="1"/>
        <v>1.7817956012534841E-2</v>
      </c>
    </row>
    <row r="17" spans="1:8" s="2" customFormat="1" ht="18" customHeight="1" x14ac:dyDescent="0.25">
      <c r="A17" s="48" t="s">
        <v>116</v>
      </c>
      <c r="B17" s="48" t="s">
        <v>117</v>
      </c>
      <c r="C17" s="38" t="s">
        <v>37</v>
      </c>
      <c r="D17" s="3">
        <v>58279</v>
      </c>
      <c r="E17" s="4">
        <v>10.14</v>
      </c>
      <c r="F17" s="51">
        <f t="shared" si="2"/>
        <v>10.748400000000002</v>
      </c>
      <c r="G17" s="46">
        <f t="shared" si="0"/>
        <v>1.4919519484924704E-2</v>
      </c>
      <c r="H17" s="46">
        <f t="shared" si="1"/>
        <v>1.5521827660404063E-2</v>
      </c>
    </row>
    <row r="18" spans="1:8" s="2" customFormat="1" ht="18" customHeight="1" x14ac:dyDescent="0.25">
      <c r="A18" s="48" t="s">
        <v>121</v>
      </c>
      <c r="B18" s="48" t="s">
        <v>113</v>
      </c>
      <c r="C18" s="38" t="s">
        <v>79</v>
      </c>
      <c r="D18" s="3">
        <v>71318</v>
      </c>
      <c r="E18" s="4">
        <v>8.6999999999999993</v>
      </c>
      <c r="F18" s="51">
        <f t="shared" si="2"/>
        <v>9.2219999999999995</v>
      </c>
      <c r="G18" s="46">
        <f t="shared" si="0"/>
        <v>1.825752484815903E-2</v>
      </c>
      <c r="H18" s="46">
        <f t="shared" si="1"/>
        <v>1.3317544442358513E-2</v>
      </c>
    </row>
    <row r="19" spans="1:8" s="2" customFormat="1" ht="18" customHeight="1" x14ac:dyDescent="0.25">
      <c r="A19" s="48" t="s">
        <v>119</v>
      </c>
      <c r="B19" s="48" t="s">
        <v>120</v>
      </c>
      <c r="C19" s="67" t="s">
        <v>68</v>
      </c>
      <c r="D19" s="13">
        <v>41472</v>
      </c>
      <c r="E19" s="12">
        <v>7.51</v>
      </c>
      <c r="F19" s="51">
        <f t="shared" si="2"/>
        <v>7.9606000000000003</v>
      </c>
      <c r="G19" s="46">
        <f t="shared" si="0"/>
        <v>1.0616899948159668E-2</v>
      </c>
      <c r="H19" s="46">
        <f t="shared" si="1"/>
        <v>1.149594928300143E-2</v>
      </c>
    </row>
    <row r="20" spans="1:8" s="5" customFormat="1" ht="18" customHeight="1" x14ac:dyDescent="0.25">
      <c r="A20" s="48" t="s">
        <v>116</v>
      </c>
      <c r="B20" s="48" t="s">
        <v>117</v>
      </c>
      <c r="C20" s="38" t="s">
        <v>34</v>
      </c>
      <c r="D20" s="6">
        <v>61053</v>
      </c>
      <c r="E20" s="7">
        <v>7.2</v>
      </c>
      <c r="F20" s="51">
        <f t="shared" si="2"/>
        <v>7.6320000000000006</v>
      </c>
      <c r="G20" s="46">
        <f t="shared" si="0"/>
        <v>1.562966802987539E-2</v>
      </c>
      <c r="H20" s="46">
        <f t="shared" si="1"/>
        <v>1.1021416090227736E-2</v>
      </c>
    </row>
    <row r="21" spans="1:8" s="5" customFormat="1" ht="18" customHeight="1" x14ac:dyDescent="0.25">
      <c r="A21" s="48" t="s">
        <v>115</v>
      </c>
      <c r="B21" s="48" t="s">
        <v>113</v>
      </c>
      <c r="C21" s="38" t="s">
        <v>8</v>
      </c>
      <c r="D21" s="3">
        <v>39849</v>
      </c>
      <c r="E21" s="4">
        <v>7.01</v>
      </c>
      <c r="F21" s="51">
        <f t="shared" si="2"/>
        <v>7.4306000000000001</v>
      </c>
      <c r="G21" s="46">
        <f t="shared" si="0"/>
        <v>1.0201409289019451E-2</v>
      </c>
      <c r="H21" s="46">
        <f t="shared" si="1"/>
        <v>1.0730573165624504E-2</v>
      </c>
    </row>
    <row r="22" spans="1:8" s="5" customFormat="1" ht="18" customHeight="1" x14ac:dyDescent="0.25">
      <c r="A22" s="48" t="s">
        <v>119</v>
      </c>
      <c r="B22" s="48" t="s">
        <v>120</v>
      </c>
      <c r="C22" s="67" t="s">
        <v>74</v>
      </c>
      <c r="D22" s="13">
        <v>43153</v>
      </c>
      <c r="E22" s="12">
        <v>6.56</v>
      </c>
      <c r="F22" s="51">
        <f t="shared" si="2"/>
        <v>6.9535999999999998</v>
      </c>
      <c r="G22" s="46">
        <f t="shared" si="0"/>
        <v>1.1047238702327695E-2</v>
      </c>
      <c r="H22" s="46">
        <f t="shared" si="1"/>
        <v>1.004173465998527E-2</v>
      </c>
    </row>
    <row r="23" spans="1:8" s="5" customFormat="1" ht="18" customHeight="1" x14ac:dyDescent="0.25">
      <c r="A23" s="48" t="s">
        <v>121</v>
      </c>
      <c r="B23" s="48" t="s">
        <v>113</v>
      </c>
      <c r="C23" s="38" t="s">
        <v>92</v>
      </c>
      <c r="D23" s="3">
        <v>54121</v>
      </c>
      <c r="E23" s="4">
        <v>5.79</v>
      </c>
      <c r="F23" s="51">
        <f t="shared" si="2"/>
        <v>6.1374000000000004</v>
      </c>
      <c r="G23" s="46">
        <f t="shared" si="0"/>
        <v>1.3855064672413903E-2</v>
      </c>
      <c r="H23" s="46">
        <f t="shared" si="1"/>
        <v>8.863055439224804E-3</v>
      </c>
    </row>
    <row r="24" spans="1:8" s="5" customFormat="1" ht="18" customHeight="1" x14ac:dyDescent="0.25">
      <c r="A24" s="48" t="s">
        <v>121</v>
      </c>
      <c r="B24" s="48" t="s">
        <v>113</v>
      </c>
      <c r="C24" s="38" t="s">
        <v>81</v>
      </c>
      <c r="D24" s="3">
        <v>42678</v>
      </c>
      <c r="E24" s="4">
        <v>4.91</v>
      </c>
      <c r="F24" s="51">
        <f t="shared" si="2"/>
        <v>5.2046000000000001</v>
      </c>
      <c r="G24" s="46">
        <f t="shared" si="0"/>
        <v>1.0925637924082713E-2</v>
      </c>
      <c r="H24" s="46">
        <f t="shared" si="1"/>
        <v>7.5159934726414142E-3</v>
      </c>
    </row>
    <row r="25" spans="1:8" s="5" customFormat="1" ht="18" customHeight="1" x14ac:dyDescent="0.25">
      <c r="A25" s="48" t="s">
        <v>121</v>
      </c>
      <c r="B25" s="48" t="s">
        <v>113</v>
      </c>
      <c r="C25" s="38" t="s">
        <v>87</v>
      </c>
      <c r="D25" s="3">
        <v>49758</v>
      </c>
      <c r="E25" s="4">
        <v>4.88</v>
      </c>
      <c r="F25" s="51">
        <f t="shared" si="2"/>
        <v>5.1728000000000005</v>
      </c>
      <c r="G25" s="46">
        <f t="shared" si="0"/>
        <v>1.2738129524028953E-2</v>
      </c>
      <c r="H25" s="46">
        <f t="shared" si="1"/>
        <v>7.4700709055987987E-3</v>
      </c>
    </row>
    <row r="26" spans="1:8" s="5" customFormat="1" ht="18" customHeight="1" x14ac:dyDescent="0.25">
      <c r="A26" s="48" t="s">
        <v>119</v>
      </c>
      <c r="B26" s="48" t="s">
        <v>120</v>
      </c>
      <c r="C26" s="43" t="s">
        <v>48</v>
      </c>
      <c r="D26" s="11">
        <v>35850</v>
      </c>
      <c r="E26" s="12">
        <v>4.84</v>
      </c>
      <c r="F26" s="51">
        <f t="shared" si="2"/>
        <v>5.1303999999999998</v>
      </c>
      <c r="G26" s="46">
        <f t="shared" si="0"/>
        <v>9.177658737015917E-3</v>
      </c>
      <c r="H26" s="46">
        <f t="shared" si="1"/>
        <v>7.4088408162086439E-3</v>
      </c>
    </row>
    <row r="27" spans="1:8" s="5" customFormat="1" ht="18" customHeight="1" x14ac:dyDescent="0.25">
      <c r="A27" s="48" t="s">
        <v>115</v>
      </c>
      <c r="B27" s="48" t="s">
        <v>113</v>
      </c>
      <c r="C27" s="38" t="s">
        <v>19</v>
      </c>
      <c r="D27" s="3">
        <v>30975</v>
      </c>
      <c r="E27" s="4">
        <v>4.7699999999999996</v>
      </c>
      <c r="F27" s="51">
        <f t="shared" si="2"/>
        <v>5.0561999999999996</v>
      </c>
      <c r="G27" s="46">
        <f t="shared" si="0"/>
        <v>7.9296507497647988E-3</v>
      </c>
      <c r="H27" s="46">
        <f t="shared" si="1"/>
        <v>7.3016881597758737E-3</v>
      </c>
    </row>
    <row r="28" spans="1:8" s="5" customFormat="1" ht="18" customHeight="1" x14ac:dyDescent="0.25">
      <c r="A28" s="48" t="s">
        <v>116</v>
      </c>
      <c r="B28" s="48" t="s">
        <v>117</v>
      </c>
      <c r="C28" s="66" t="s">
        <v>26</v>
      </c>
      <c r="D28" s="6">
        <v>37770</v>
      </c>
      <c r="E28" s="7">
        <v>4.76</v>
      </c>
      <c r="F28" s="51">
        <f t="shared" si="2"/>
        <v>5.0456000000000003</v>
      </c>
      <c r="G28" s="46">
        <f t="shared" si="0"/>
        <v>9.66918188276405E-3</v>
      </c>
      <c r="H28" s="46">
        <f t="shared" si="1"/>
        <v>7.2863806374283361E-3</v>
      </c>
    </row>
    <row r="29" spans="1:8" s="5" customFormat="1" ht="18" customHeight="1" x14ac:dyDescent="0.25">
      <c r="A29" s="48" t="s">
        <v>118</v>
      </c>
      <c r="B29" s="48" t="s">
        <v>117</v>
      </c>
      <c r="C29" s="38" t="s">
        <v>44</v>
      </c>
      <c r="D29" s="3">
        <v>35367</v>
      </c>
      <c r="E29" s="4">
        <v>4.67</v>
      </c>
      <c r="F29" s="51">
        <f t="shared" si="2"/>
        <v>4.9502000000000006</v>
      </c>
      <c r="G29" s="46">
        <f t="shared" si="0"/>
        <v>9.0540099456636516E-3</v>
      </c>
      <c r="H29" s="46">
        <f t="shared" si="1"/>
        <v>7.1486129363004898E-3</v>
      </c>
    </row>
    <row r="30" spans="1:8" s="5" customFormat="1" ht="18" customHeight="1" x14ac:dyDescent="0.25">
      <c r="A30" s="48" t="s">
        <v>119</v>
      </c>
      <c r="B30" s="48" t="s">
        <v>120</v>
      </c>
      <c r="C30" s="67" t="s">
        <v>54</v>
      </c>
      <c r="D30" s="13">
        <v>34162</v>
      </c>
      <c r="E30" s="12">
        <v>4.6100000000000003</v>
      </c>
      <c r="F30" s="51">
        <f t="shared" si="2"/>
        <v>4.8866000000000005</v>
      </c>
      <c r="G30" s="46">
        <f t="shared" si="0"/>
        <v>8.7455279713790166E-3</v>
      </c>
      <c r="H30" s="46">
        <f t="shared" si="1"/>
        <v>7.0567678022152589E-3</v>
      </c>
    </row>
    <row r="31" spans="1:8" s="5" customFormat="1" ht="18" customHeight="1" x14ac:dyDescent="0.25">
      <c r="A31" s="48" t="s">
        <v>121</v>
      </c>
      <c r="B31" s="48" t="s">
        <v>113</v>
      </c>
      <c r="C31" s="38" t="s">
        <v>82</v>
      </c>
      <c r="D31" s="3">
        <v>38981</v>
      </c>
      <c r="E31" s="4">
        <v>4.5599999999999996</v>
      </c>
      <c r="F31" s="51">
        <f t="shared" si="2"/>
        <v>4.8335999999999997</v>
      </c>
      <c r="G31" s="46">
        <f t="shared" si="0"/>
        <v>9.9791998668791477E-3</v>
      </c>
      <c r="H31" s="46">
        <f t="shared" si="1"/>
        <v>6.9802301904775647E-3</v>
      </c>
    </row>
    <row r="32" spans="1:8" s="5" customFormat="1" ht="18" customHeight="1" x14ac:dyDescent="0.25">
      <c r="A32" s="48" t="s">
        <v>121</v>
      </c>
      <c r="B32" s="48" t="s">
        <v>113</v>
      </c>
      <c r="C32" s="68" t="s">
        <v>86</v>
      </c>
      <c r="D32" s="3">
        <v>18624</v>
      </c>
      <c r="E32" s="4">
        <v>4.47</v>
      </c>
      <c r="F32" s="51">
        <f t="shared" si="2"/>
        <v>4.7382</v>
      </c>
      <c r="G32" s="46">
        <f t="shared" si="0"/>
        <v>4.7677745137568884E-3</v>
      </c>
      <c r="H32" s="46">
        <f t="shared" si="1"/>
        <v>6.8424624893497184E-3</v>
      </c>
    </row>
    <row r="33" spans="1:8" s="5" customFormat="1" ht="18" customHeight="1" x14ac:dyDescent="0.25">
      <c r="A33" s="48" t="s">
        <v>119</v>
      </c>
      <c r="B33" s="48" t="s">
        <v>120</v>
      </c>
      <c r="C33" s="67" t="s">
        <v>77</v>
      </c>
      <c r="D33" s="44">
        <v>23370</v>
      </c>
      <c r="E33" s="45">
        <v>4.4000000000000004</v>
      </c>
      <c r="F33" s="51">
        <f t="shared" si="2"/>
        <v>4.6640000000000006</v>
      </c>
      <c r="G33" s="46">
        <f t="shared" si="0"/>
        <v>5.9827582896530536E-3</v>
      </c>
      <c r="H33" s="46">
        <f t="shared" si="1"/>
        <v>6.7353098329169499E-3</v>
      </c>
    </row>
    <row r="34" spans="1:8" s="5" customFormat="1" ht="18" customHeight="1" x14ac:dyDescent="0.25">
      <c r="A34" s="48" t="s">
        <v>116</v>
      </c>
      <c r="B34" s="48" t="s">
        <v>117</v>
      </c>
      <c r="C34" s="38" t="s">
        <v>39</v>
      </c>
      <c r="D34" s="3">
        <v>22750</v>
      </c>
      <c r="E34" s="4">
        <v>3.12</v>
      </c>
      <c r="F34" s="51">
        <f t="shared" si="2"/>
        <v>3.3072000000000004</v>
      </c>
      <c r="G34" s="46">
        <f t="shared" si="0"/>
        <v>5.8240372738385523E-3</v>
      </c>
      <c r="H34" s="46">
        <f t="shared" si="1"/>
        <v>4.7759469724320191E-3</v>
      </c>
    </row>
    <row r="35" spans="1:8" s="5" customFormat="1" ht="18" customHeight="1" x14ac:dyDescent="0.25">
      <c r="A35" s="48" t="s">
        <v>121</v>
      </c>
      <c r="B35" s="48" t="s">
        <v>113</v>
      </c>
      <c r="C35" s="38" t="s">
        <v>85</v>
      </c>
      <c r="D35" s="3">
        <v>19264</v>
      </c>
      <c r="E35" s="4">
        <v>2.99</v>
      </c>
      <c r="F35" s="51">
        <f t="shared" si="2"/>
        <v>3.1694000000000004</v>
      </c>
      <c r="G35" s="46">
        <f t="shared" ref="G35:G66" si="3">D35/3906225</f>
        <v>4.9316155623395988E-3</v>
      </c>
      <c r="H35" s="46">
        <f t="shared" ref="H35:H66" si="4">F35/692.47</f>
        <v>4.576949181914018E-3</v>
      </c>
    </row>
    <row r="36" spans="1:8" s="5" customFormat="1" ht="18" customHeight="1" x14ac:dyDescent="0.25">
      <c r="A36" s="48" t="s">
        <v>115</v>
      </c>
      <c r="B36" s="48" t="s">
        <v>113</v>
      </c>
      <c r="C36" s="38" t="s">
        <v>6</v>
      </c>
      <c r="D36" s="3">
        <v>15860</v>
      </c>
      <c r="E36" s="4">
        <v>2.95</v>
      </c>
      <c r="F36" s="51">
        <f t="shared" si="2"/>
        <v>3.1270000000000002</v>
      </c>
      <c r="G36" s="46">
        <f t="shared" si="3"/>
        <v>4.0601859851903052E-3</v>
      </c>
      <c r="H36" s="46">
        <f t="shared" si="4"/>
        <v>4.5157190925238641E-3</v>
      </c>
    </row>
    <row r="37" spans="1:8" s="5" customFormat="1" ht="18" customHeight="1" x14ac:dyDescent="0.25">
      <c r="A37" s="48" t="s">
        <v>115</v>
      </c>
      <c r="B37" s="48" t="s">
        <v>113</v>
      </c>
      <c r="C37" s="38" t="s">
        <v>12</v>
      </c>
      <c r="D37" s="3">
        <v>22379</v>
      </c>
      <c r="E37" s="4">
        <v>2.86</v>
      </c>
      <c r="F37" s="51">
        <f t="shared" si="2"/>
        <v>3.0316000000000001</v>
      </c>
      <c r="G37" s="46">
        <f t="shared" si="3"/>
        <v>5.7290606659882622E-3</v>
      </c>
      <c r="H37" s="46">
        <f t="shared" si="4"/>
        <v>4.3779513913960169E-3</v>
      </c>
    </row>
    <row r="38" spans="1:8" s="5" customFormat="1" ht="18" customHeight="1" x14ac:dyDescent="0.25">
      <c r="A38" s="48" t="s">
        <v>116</v>
      </c>
      <c r="B38" s="48" t="s">
        <v>117</v>
      </c>
      <c r="C38" s="38" t="s">
        <v>38</v>
      </c>
      <c r="D38" s="3">
        <v>12437</v>
      </c>
      <c r="E38" s="4">
        <v>2.74</v>
      </c>
      <c r="F38" s="51">
        <f t="shared" si="2"/>
        <v>2.9044000000000003</v>
      </c>
      <c r="G38" s="46">
        <f t="shared" si="3"/>
        <v>3.1838923769112121E-3</v>
      </c>
      <c r="H38" s="46">
        <f t="shared" si="4"/>
        <v>4.1942611232255551E-3</v>
      </c>
    </row>
    <row r="39" spans="1:8" s="5" customFormat="1" ht="18" customHeight="1" x14ac:dyDescent="0.25">
      <c r="A39" s="48" t="s">
        <v>115</v>
      </c>
      <c r="B39" s="48" t="s">
        <v>113</v>
      </c>
      <c r="C39" s="38" t="s">
        <v>14</v>
      </c>
      <c r="D39" s="3">
        <v>15868</v>
      </c>
      <c r="E39" s="4">
        <v>2.46</v>
      </c>
      <c r="F39" s="51">
        <f t="shared" si="2"/>
        <v>2.6076000000000001</v>
      </c>
      <c r="G39" s="46">
        <f t="shared" si="3"/>
        <v>4.0622339982975889E-3</v>
      </c>
      <c r="H39" s="46">
        <f t="shared" si="4"/>
        <v>3.7656504974944763E-3</v>
      </c>
    </row>
    <row r="40" spans="1:8" s="2" customFormat="1" ht="18" customHeight="1" x14ac:dyDescent="0.25">
      <c r="A40" s="48" t="s">
        <v>119</v>
      </c>
      <c r="B40" s="48" t="s">
        <v>120</v>
      </c>
      <c r="C40" s="43" t="s">
        <v>66</v>
      </c>
      <c r="D40" s="13">
        <v>11230</v>
      </c>
      <c r="E40" s="12">
        <v>1.82</v>
      </c>
      <c r="F40" s="51">
        <f t="shared" si="2"/>
        <v>1.9292000000000002</v>
      </c>
      <c r="G40" s="46">
        <f t="shared" si="3"/>
        <v>2.8748983993497558E-3</v>
      </c>
      <c r="H40" s="46">
        <f t="shared" si="4"/>
        <v>2.7859690672520114E-3</v>
      </c>
    </row>
    <row r="41" spans="1:8" s="2" customFormat="1" ht="18" customHeight="1" x14ac:dyDescent="0.25">
      <c r="A41" s="48" t="s">
        <v>119</v>
      </c>
      <c r="B41" s="48" t="s">
        <v>120</v>
      </c>
      <c r="C41" s="43" t="s">
        <v>57</v>
      </c>
      <c r="D41" s="13">
        <v>9141</v>
      </c>
      <c r="E41" s="12">
        <v>1.37</v>
      </c>
      <c r="F41" s="51">
        <f t="shared" si="2"/>
        <v>1.4522000000000002</v>
      </c>
      <c r="G41" s="46">
        <f t="shared" si="3"/>
        <v>2.3401109767102512E-3</v>
      </c>
      <c r="H41" s="46">
        <f t="shared" si="4"/>
        <v>2.0971305616127776E-3</v>
      </c>
    </row>
    <row r="42" spans="1:8" s="2" customFormat="1" ht="18" customHeight="1" x14ac:dyDescent="0.25">
      <c r="A42" s="48" t="s">
        <v>119</v>
      </c>
      <c r="B42" s="48" t="s">
        <v>120</v>
      </c>
      <c r="C42" s="43" t="s">
        <v>49</v>
      </c>
      <c r="D42" s="13">
        <v>9613</v>
      </c>
      <c r="E42" s="12">
        <v>1</v>
      </c>
      <c r="F42" s="51">
        <f t="shared" si="2"/>
        <v>1.06</v>
      </c>
      <c r="G42" s="46">
        <f t="shared" si="3"/>
        <v>2.4609437500400003E-3</v>
      </c>
      <c r="H42" s="46">
        <f t="shared" si="4"/>
        <v>1.5307522347538522E-3</v>
      </c>
    </row>
    <row r="43" spans="1:8" s="2" customFormat="1" ht="18" customHeight="1" x14ac:dyDescent="0.25">
      <c r="A43" s="48" t="s">
        <v>119</v>
      </c>
      <c r="B43" s="48" t="s">
        <v>120</v>
      </c>
      <c r="C43" s="43" t="s">
        <v>59</v>
      </c>
      <c r="D43" s="13">
        <v>7067</v>
      </c>
      <c r="E43" s="12">
        <v>1</v>
      </c>
      <c r="F43" s="51">
        <f t="shared" si="2"/>
        <v>1.06</v>
      </c>
      <c r="G43" s="46">
        <f t="shared" si="3"/>
        <v>1.8091635786469033E-3</v>
      </c>
      <c r="H43" s="46">
        <f t="shared" si="4"/>
        <v>1.5307522347538522E-3</v>
      </c>
    </row>
    <row r="44" spans="1:8" s="2" customFormat="1" ht="18" customHeight="1" x14ac:dyDescent="0.25">
      <c r="A44" s="48" t="s">
        <v>115</v>
      </c>
      <c r="B44" s="48" t="s">
        <v>113</v>
      </c>
      <c r="C44" s="38" t="s">
        <v>7</v>
      </c>
      <c r="D44" s="3">
        <v>8264</v>
      </c>
      <c r="E44" s="4">
        <v>0.99</v>
      </c>
      <c r="F44" s="51">
        <f t="shared" si="2"/>
        <v>1.0494000000000001</v>
      </c>
      <c r="G44" s="46">
        <f t="shared" si="3"/>
        <v>2.1155975398242551E-3</v>
      </c>
      <c r="H44" s="46">
        <f t="shared" si="4"/>
        <v>1.5154447124063138E-3</v>
      </c>
    </row>
    <row r="45" spans="1:8" s="2" customFormat="1" ht="18" customHeight="1" x14ac:dyDescent="0.25">
      <c r="A45" s="48" t="s">
        <v>119</v>
      </c>
      <c r="B45" s="48" t="s">
        <v>120</v>
      </c>
      <c r="C45" s="43" t="s">
        <v>73</v>
      </c>
      <c r="D45" s="13">
        <v>10577</v>
      </c>
      <c r="E45" s="12">
        <v>0.97</v>
      </c>
      <c r="F45" s="51">
        <f t="shared" si="2"/>
        <v>1.0282</v>
      </c>
      <c r="G45" s="46">
        <f t="shared" si="3"/>
        <v>2.7077293294677086E-3</v>
      </c>
      <c r="H45" s="46">
        <f t="shared" si="4"/>
        <v>1.4848296677112366E-3</v>
      </c>
    </row>
    <row r="46" spans="1:8" s="2" customFormat="1" ht="18" customHeight="1" x14ac:dyDescent="0.25">
      <c r="A46" s="48" t="s">
        <v>119</v>
      </c>
      <c r="B46" s="48" t="s">
        <v>120</v>
      </c>
      <c r="C46" s="43" t="s">
        <v>67</v>
      </c>
      <c r="D46" s="13">
        <v>8794</v>
      </c>
      <c r="E46" s="12">
        <v>0.95</v>
      </c>
      <c r="F46" s="51">
        <f t="shared" si="2"/>
        <v>1.0069999999999999</v>
      </c>
      <c r="G46" s="46">
        <f t="shared" si="3"/>
        <v>2.2512784081818124E-3</v>
      </c>
      <c r="H46" s="46">
        <f t="shared" si="4"/>
        <v>1.4542146230161594E-3</v>
      </c>
    </row>
    <row r="47" spans="1:8" s="2" customFormat="1" ht="18" customHeight="1" x14ac:dyDescent="0.25">
      <c r="A47" s="48" t="s">
        <v>119</v>
      </c>
      <c r="B47" s="48" t="s">
        <v>120</v>
      </c>
      <c r="C47" s="43" t="s">
        <v>56</v>
      </c>
      <c r="D47" s="13">
        <v>2576</v>
      </c>
      <c r="E47" s="12">
        <v>0.89</v>
      </c>
      <c r="F47" s="51">
        <f t="shared" si="2"/>
        <v>0.94340000000000002</v>
      </c>
      <c r="G47" s="46">
        <f t="shared" si="3"/>
        <v>6.5946022054541153E-4</v>
      </c>
      <c r="H47" s="46">
        <f t="shared" si="4"/>
        <v>1.3623694889309283E-3</v>
      </c>
    </row>
    <row r="48" spans="1:8" s="2" customFormat="1" ht="18" customHeight="1" x14ac:dyDescent="0.25">
      <c r="A48" s="48" t="s">
        <v>121</v>
      </c>
      <c r="B48" s="48" t="s">
        <v>113</v>
      </c>
      <c r="C48" s="38" t="s">
        <v>91</v>
      </c>
      <c r="D48" s="3">
        <v>5332</v>
      </c>
      <c r="E48" s="4">
        <v>0.85</v>
      </c>
      <c r="F48" s="51">
        <f t="shared" si="2"/>
        <v>0.90100000000000002</v>
      </c>
      <c r="G48" s="46">
        <f t="shared" si="3"/>
        <v>1.3650007360047104E-3</v>
      </c>
      <c r="H48" s="46">
        <f t="shared" si="4"/>
        <v>1.3011393995407744E-3</v>
      </c>
    </row>
    <row r="49" spans="1:8" s="2" customFormat="1" ht="18" customHeight="1" x14ac:dyDescent="0.25">
      <c r="A49" s="48" t="s">
        <v>119</v>
      </c>
      <c r="B49" s="48" t="s">
        <v>120</v>
      </c>
      <c r="C49" s="43" t="s">
        <v>58</v>
      </c>
      <c r="D49" s="14">
        <v>4852</v>
      </c>
      <c r="E49" s="12">
        <v>0.83</v>
      </c>
      <c r="F49" s="51">
        <f t="shared" si="2"/>
        <v>0.87980000000000003</v>
      </c>
      <c r="G49" s="46">
        <f t="shared" si="3"/>
        <v>1.2421199495676772E-3</v>
      </c>
      <c r="H49" s="46">
        <f t="shared" si="4"/>
        <v>1.2705243548456972E-3</v>
      </c>
    </row>
    <row r="50" spans="1:8" s="2" customFormat="1" ht="18" customHeight="1" x14ac:dyDescent="0.25">
      <c r="A50" s="48" t="s">
        <v>115</v>
      </c>
      <c r="B50" s="48" t="s">
        <v>113</v>
      </c>
      <c r="C50" s="38" t="s">
        <v>10</v>
      </c>
      <c r="D50" s="3">
        <v>4331</v>
      </c>
      <c r="E50" s="4">
        <v>0.73</v>
      </c>
      <c r="F50" s="51">
        <f t="shared" si="2"/>
        <v>0.77380000000000004</v>
      </c>
      <c r="G50" s="46">
        <f t="shared" si="3"/>
        <v>1.1087430959558142E-3</v>
      </c>
      <c r="H50" s="46">
        <f t="shared" si="4"/>
        <v>1.1174491313703122E-3</v>
      </c>
    </row>
    <row r="51" spans="1:8" s="2" customFormat="1" ht="18" customHeight="1" x14ac:dyDescent="0.25">
      <c r="A51" s="48" t="s">
        <v>116</v>
      </c>
      <c r="B51" s="48" t="s">
        <v>117</v>
      </c>
      <c r="C51" s="39" t="s">
        <v>21</v>
      </c>
      <c r="D51" s="3">
        <v>3119</v>
      </c>
      <c r="E51" s="4">
        <v>0.52</v>
      </c>
      <c r="F51" s="51">
        <f t="shared" si="2"/>
        <v>0.55120000000000002</v>
      </c>
      <c r="G51" s="46">
        <f t="shared" si="3"/>
        <v>7.9846911020230529E-4</v>
      </c>
      <c r="H51" s="46">
        <f t="shared" si="4"/>
        <v>7.9599116207200308E-4</v>
      </c>
    </row>
    <row r="52" spans="1:8" s="2" customFormat="1" ht="18" customHeight="1" x14ac:dyDescent="0.25">
      <c r="A52" s="48" t="s">
        <v>116</v>
      </c>
      <c r="B52" s="48" t="s">
        <v>117</v>
      </c>
      <c r="C52" s="66" t="s">
        <v>29</v>
      </c>
      <c r="D52" s="6">
        <v>4744</v>
      </c>
      <c r="E52" s="7">
        <v>0.51</v>
      </c>
      <c r="F52" s="51">
        <f t="shared" si="2"/>
        <v>0.54060000000000008</v>
      </c>
      <c r="G52" s="46">
        <f t="shared" si="3"/>
        <v>1.2144717726193448E-3</v>
      </c>
      <c r="H52" s="46">
        <f t="shared" si="4"/>
        <v>7.8068363972446471E-4</v>
      </c>
    </row>
    <row r="53" spans="1:8" s="2" customFormat="1" ht="18" customHeight="1" x14ac:dyDescent="0.25">
      <c r="A53" s="48" t="s">
        <v>121</v>
      </c>
      <c r="B53" s="48" t="s">
        <v>113</v>
      </c>
      <c r="C53" s="68" t="s">
        <v>155</v>
      </c>
      <c r="D53" s="3">
        <v>4917</v>
      </c>
      <c r="E53" s="70">
        <v>0.48</v>
      </c>
      <c r="F53" s="74">
        <v>0.50880000000000003</v>
      </c>
      <c r="G53" s="46">
        <f t="shared" si="3"/>
        <v>1.2587600560643587E-3</v>
      </c>
      <c r="H53" s="46">
        <f t="shared" si="4"/>
        <v>7.3476107268184905E-4</v>
      </c>
    </row>
    <row r="54" spans="1:8" s="2" customFormat="1" ht="18" customHeight="1" x14ac:dyDescent="0.25">
      <c r="A54" s="48" t="s">
        <v>119</v>
      </c>
      <c r="B54" s="48" t="s">
        <v>120</v>
      </c>
      <c r="C54" s="43" t="s">
        <v>52</v>
      </c>
      <c r="D54" s="13">
        <v>4175</v>
      </c>
      <c r="E54" s="12">
        <v>0.48</v>
      </c>
      <c r="F54" s="51">
        <f t="shared" ref="F54:F80" si="5">E54*1.06</f>
        <v>0.50880000000000003</v>
      </c>
      <c r="G54" s="46">
        <f t="shared" si="3"/>
        <v>1.0688068403637784E-3</v>
      </c>
      <c r="H54" s="46">
        <f t="shared" si="4"/>
        <v>7.3476107268184905E-4</v>
      </c>
    </row>
    <row r="55" spans="1:8" s="2" customFormat="1" ht="18" customHeight="1" x14ac:dyDescent="0.25">
      <c r="A55" s="48" t="s">
        <v>116</v>
      </c>
      <c r="B55" s="48" t="s">
        <v>117</v>
      </c>
      <c r="C55" s="38" t="s">
        <v>33</v>
      </c>
      <c r="D55" s="6">
        <v>2779</v>
      </c>
      <c r="E55" s="7">
        <v>0.48</v>
      </c>
      <c r="F55" s="51">
        <f t="shared" si="5"/>
        <v>0.50880000000000003</v>
      </c>
      <c r="G55" s="46">
        <f t="shared" si="3"/>
        <v>7.1142855314274011E-4</v>
      </c>
      <c r="H55" s="46">
        <f t="shared" si="4"/>
        <v>7.3476107268184905E-4</v>
      </c>
    </row>
    <row r="56" spans="1:8" s="2" customFormat="1" ht="18" customHeight="1" x14ac:dyDescent="0.25">
      <c r="A56" s="48" t="s">
        <v>116</v>
      </c>
      <c r="B56" s="48" t="s">
        <v>117</v>
      </c>
      <c r="C56" s="38" t="s">
        <v>35</v>
      </c>
      <c r="D56" s="3">
        <v>2176</v>
      </c>
      <c r="E56" s="4">
        <v>0.43</v>
      </c>
      <c r="F56" s="51">
        <f t="shared" si="5"/>
        <v>0.45580000000000004</v>
      </c>
      <c r="G56" s="46">
        <f t="shared" si="3"/>
        <v>5.570595651812172E-4</v>
      </c>
      <c r="H56" s="46">
        <f t="shared" si="4"/>
        <v>6.5822346094415642E-4</v>
      </c>
    </row>
    <row r="57" spans="1:8" s="2" customFormat="1" ht="18" customHeight="1" x14ac:dyDescent="0.25">
      <c r="A57" s="48" t="s">
        <v>116</v>
      </c>
      <c r="B57" s="48" t="s">
        <v>117</v>
      </c>
      <c r="C57" s="38" t="s">
        <v>36</v>
      </c>
      <c r="D57" s="3">
        <v>2846</v>
      </c>
      <c r="E57" s="4">
        <v>0.4</v>
      </c>
      <c r="F57" s="73">
        <f t="shared" si="5"/>
        <v>0.42400000000000004</v>
      </c>
      <c r="G57" s="46">
        <f t="shared" si="3"/>
        <v>7.2858066291624267E-4</v>
      </c>
      <c r="H57" s="46">
        <f t="shared" si="4"/>
        <v>6.1230089390154087E-4</v>
      </c>
    </row>
    <row r="58" spans="1:8" s="2" customFormat="1" ht="18" customHeight="1" x14ac:dyDescent="0.25">
      <c r="A58" s="48" t="s">
        <v>119</v>
      </c>
      <c r="B58" s="48" t="s">
        <v>120</v>
      </c>
      <c r="C58" s="43" t="s">
        <v>60</v>
      </c>
      <c r="D58" s="13">
        <v>4528</v>
      </c>
      <c r="E58" s="12">
        <v>0.38</v>
      </c>
      <c r="F58" s="51">
        <f t="shared" si="5"/>
        <v>0.40280000000000005</v>
      </c>
      <c r="G58" s="46">
        <f t="shared" si="3"/>
        <v>1.1591754187226799E-3</v>
      </c>
      <c r="H58" s="46">
        <f t="shared" si="4"/>
        <v>5.8168584920646391E-4</v>
      </c>
    </row>
    <row r="59" spans="1:8" s="2" customFormat="1" ht="18" customHeight="1" x14ac:dyDescent="0.25">
      <c r="A59" s="48" t="s">
        <v>119</v>
      </c>
      <c r="B59" s="48" t="s">
        <v>120</v>
      </c>
      <c r="C59" s="43" t="s">
        <v>50</v>
      </c>
      <c r="D59" s="13">
        <v>1193</v>
      </c>
      <c r="E59" s="12">
        <v>0.37</v>
      </c>
      <c r="F59" s="51">
        <f t="shared" si="5"/>
        <v>0.39219999999999999</v>
      </c>
      <c r="G59" s="46">
        <f t="shared" si="3"/>
        <v>3.0540995462370959E-4</v>
      </c>
      <c r="H59" s="46">
        <f t="shared" si="4"/>
        <v>5.6637832685892521E-4</v>
      </c>
    </row>
    <row r="60" spans="1:8" s="2" customFormat="1" ht="18" customHeight="1" x14ac:dyDescent="0.25">
      <c r="A60" s="48" t="s">
        <v>116</v>
      </c>
      <c r="B60" s="48" t="s">
        <v>117</v>
      </c>
      <c r="C60" s="41" t="s">
        <v>43</v>
      </c>
      <c r="D60" s="8">
        <v>3195</v>
      </c>
      <c r="E60" s="9">
        <v>0.3</v>
      </c>
      <c r="F60" s="51">
        <f t="shared" si="5"/>
        <v>0.318</v>
      </c>
      <c r="G60" s="46">
        <f t="shared" si="3"/>
        <v>8.1792523472150227E-4</v>
      </c>
      <c r="H60" s="46">
        <f t="shared" si="4"/>
        <v>4.5922567042615563E-4</v>
      </c>
    </row>
    <row r="61" spans="1:8" s="2" customFormat="1" ht="18" customHeight="1" x14ac:dyDescent="0.25">
      <c r="A61" s="48" t="s">
        <v>116</v>
      </c>
      <c r="B61" s="48" t="s">
        <v>117</v>
      </c>
      <c r="C61" s="40" t="s">
        <v>28</v>
      </c>
      <c r="D61" s="6">
        <v>2565</v>
      </c>
      <c r="E61" s="7">
        <v>0.27</v>
      </c>
      <c r="F61" s="51">
        <f t="shared" si="5"/>
        <v>0.28620000000000001</v>
      </c>
      <c r="G61" s="46">
        <f t="shared" si="3"/>
        <v>6.566442025228962E-4</v>
      </c>
      <c r="H61" s="46">
        <f t="shared" si="4"/>
        <v>4.1330310338354007E-4</v>
      </c>
    </row>
    <row r="62" spans="1:8" s="2" customFormat="1" ht="18" customHeight="1" x14ac:dyDescent="0.25">
      <c r="A62" s="48" t="s">
        <v>119</v>
      </c>
      <c r="B62" s="48" t="s">
        <v>120</v>
      </c>
      <c r="C62" s="43" t="s">
        <v>69</v>
      </c>
      <c r="D62" s="13">
        <v>1260</v>
      </c>
      <c r="E62" s="12">
        <v>0.26</v>
      </c>
      <c r="F62" s="51">
        <f t="shared" si="5"/>
        <v>0.27560000000000001</v>
      </c>
      <c r="G62" s="46">
        <f t="shared" si="3"/>
        <v>3.2256206439721215E-4</v>
      </c>
      <c r="H62" s="46">
        <f t="shared" si="4"/>
        <v>3.9799558103600154E-4</v>
      </c>
    </row>
    <row r="63" spans="1:8" s="2" customFormat="1" ht="18" customHeight="1" x14ac:dyDescent="0.25">
      <c r="A63" s="48" t="s">
        <v>119</v>
      </c>
      <c r="B63" s="48" t="s">
        <v>120</v>
      </c>
      <c r="C63" s="43" t="s">
        <v>70</v>
      </c>
      <c r="D63" s="13">
        <v>1953</v>
      </c>
      <c r="E63" s="12">
        <v>0.24</v>
      </c>
      <c r="F63" s="51">
        <f t="shared" si="5"/>
        <v>0.25440000000000002</v>
      </c>
      <c r="G63" s="46">
        <f t="shared" si="3"/>
        <v>4.9997119981567886E-4</v>
      </c>
      <c r="H63" s="46">
        <f t="shared" si="4"/>
        <v>3.6738053634092452E-4</v>
      </c>
    </row>
    <row r="64" spans="1:8" s="2" customFormat="1" ht="18" customHeight="1" x14ac:dyDescent="0.25">
      <c r="A64" s="48" t="s">
        <v>119</v>
      </c>
      <c r="B64" s="48" t="s">
        <v>120</v>
      </c>
      <c r="C64" s="43" t="s">
        <v>51</v>
      </c>
      <c r="D64" s="13">
        <v>1331</v>
      </c>
      <c r="E64" s="12">
        <v>0.2</v>
      </c>
      <c r="F64" s="51">
        <f t="shared" si="5"/>
        <v>0.21200000000000002</v>
      </c>
      <c r="G64" s="46">
        <f t="shared" si="3"/>
        <v>3.4073818072435664E-4</v>
      </c>
      <c r="H64" s="46">
        <f t="shared" si="4"/>
        <v>3.0615044695077044E-4</v>
      </c>
    </row>
    <row r="65" spans="1:8" s="2" customFormat="1" ht="18" customHeight="1" x14ac:dyDescent="0.25">
      <c r="A65" s="48" t="s">
        <v>121</v>
      </c>
      <c r="B65" s="48" t="s">
        <v>113</v>
      </c>
      <c r="C65" s="39" t="s">
        <v>84</v>
      </c>
      <c r="D65" s="3">
        <v>2213</v>
      </c>
      <c r="E65" s="4">
        <v>0.17</v>
      </c>
      <c r="F65" s="51">
        <f t="shared" si="5"/>
        <v>0.18020000000000003</v>
      </c>
      <c r="G65" s="46">
        <f t="shared" si="3"/>
        <v>5.6653162580240512E-4</v>
      </c>
      <c r="H65" s="46">
        <f t="shared" si="4"/>
        <v>2.6022787990815488E-4</v>
      </c>
    </row>
    <row r="66" spans="1:8" s="2" customFormat="1" ht="18" customHeight="1" x14ac:dyDescent="0.25">
      <c r="A66" s="48" t="s">
        <v>116</v>
      </c>
      <c r="B66" s="48" t="s">
        <v>117</v>
      </c>
      <c r="C66" s="38" t="s">
        <v>40</v>
      </c>
      <c r="D66" s="3">
        <v>2067</v>
      </c>
      <c r="E66" s="4">
        <v>0.17</v>
      </c>
      <c r="F66" s="51">
        <f t="shared" si="5"/>
        <v>0.18020000000000003</v>
      </c>
      <c r="G66" s="46">
        <f t="shared" si="3"/>
        <v>5.2915538659447422E-4</v>
      </c>
      <c r="H66" s="46">
        <f t="shared" si="4"/>
        <v>2.6022787990815488E-4</v>
      </c>
    </row>
    <row r="67" spans="1:8" s="2" customFormat="1" ht="18" customHeight="1" x14ac:dyDescent="0.25">
      <c r="A67" s="48" t="s">
        <v>115</v>
      </c>
      <c r="B67" s="48" t="s">
        <v>113</v>
      </c>
      <c r="C67" s="38" t="s">
        <v>15</v>
      </c>
      <c r="D67" s="3">
        <v>852</v>
      </c>
      <c r="E67" s="4">
        <v>0.16</v>
      </c>
      <c r="F67" s="51">
        <f t="shared" si="5"/>
        <v>0.1696</v>
      </c>
      <c r="G67" s="46">
        <f t="shared" ref="G67:G80" si="6">D67/3906225</f>
        <v>2.1811339592573393E-4</v>
      </c>
      <c r="H67" s="46">
        <f t="shared" ref="H67:H80" si="7">F67/692.47</f>
        <v>2.4492035756061635E-4</v>
      </c>
    </row>
    <row r="68" spans="1:8" s="2" customFormat="1" ht="18" customHeight="1" x14ac:dyDescent="0.25">
      <c r="A68" s="48" t="s">
        <v>119</v>
      </c>
      <c r="B68" s="48" t="s">
        <v>120</v>
      </c>
      <c r="C68" s="67" t="s">
        <v>75</v>
      </c>
      <c r="D68" s="13">
        <v>2910</v>
      </c>
      <c r="E68" s="12">
        <v>0.15</v>
      </c>
      <c r="F68" s="51">
        <f t="shared" si="5"/>
        <v>0.159</v>
      </c>
      <c r="G68" s="46">
        <f t="shared" si="6"/>
        <v>7.4496476777451376E-4</v>
      </c>
      <c r="H68" s="46">
        <f t="shared" si="7"/>
        <v>2.2961283521307781E-4</v>
      </c>
    </row>
    <row r="69" spans="1:8" ht="18" customHeight="1" x14ac:dyDescent="0.25">
      <c r="A69" s="48" t="s">
        <v>119</v>
      </c>
      <c r="B69" s="48" t="s">
        <v>120</v>
      </c>
      <c r="C69" s="43" t="s">
        <v>47</v>
      </c>
      <c r="D69" s="13">
        <v>377</v>
      </c>
      <c r="E69" s="12">
        <v>0.14000000000000001</v>
      </c>
      <c r="F69" s="51">
        <f t="shared" si="5"/>
        <v>0.14840000000000003</v>
      </c>
      <c r="G69" s="46">
        <f t="shared" si="6"/>
        <v>9.6512617680753158E-5</v>
      </c>
      <c r="H69" s="46">
        <f t="shared" si="7"/>
        <v>2.1430531286553933E-4</v>
      </c>
    </row>
    <row r="70" spans="1:8" s="5" customFormat="1" ht="31.5" customHeight="1" x14ac:dyDescent="0.25">
      <c r="A70" s="48" t="s">
        <v>115</v>
      </c>
      <c r="B70" s="48" t="s">
        <v>113</v>
      </c>
      <c r="C70" s="38" t="s">
        <v>13</v>
      </c>
      <c r="D70" s="3">
        <v>382</v>
      </c>
      <c r="E70" s="4">
        <v>0.14000000000000001</v>
      </c>
      <c r="F70" s="51">
        <f t="shared" si="5"/>
        <v>0.14840000000000003</v>
      </c>
      <c r="G70" s="46">
        <f t="shared" si="6"/>
        <v>9.7792625872805583E-5</v>
      </c>
      <c r="H70" s="46">
        <f t="shared" si="7"/>
        <v>2.1430531286553933E-4</v>
      </c>
    </row>
    <row r="71" spans="1:8" s="5" customFormat="1" ht="18" customHeight="1" x14ac:dyDescent="0.25">
      <c r="A71" s="48" t="s">
        <v>119</v>
      </c>
      <c r="B71" s="48" t="s">
        <v>120</v>
      </c>
      <c r="C71" s="43" t="s">
        <v>72</v>
      </c>
      <c r="D71" s="13">
        <v>900</v>
      </c>
      <c r="E71" s="12">
        <v>0.13</v>
      </c>
      <c r="F71" s="51">
        <f t="shared" si="5"/>
        <v>0.13780000000000001</v>
      </c>
      <c r="G71" s="46">
        <f t="shared" si="6"/>
        <v>2.3040147456943725E-4</v>
      </c>
      <c r="H71" s="46">
        <f t="shared" si="7"/>
        <v>1.9899779051800077E-4</v>
      </c>
    </row>
    <row r="72" spans="1:8" s="5" customFormat="1" ht="18" customHeight="1" x14ac:dyDescent="0.25">
      <c r="A72" s="48" t="s">
        <v>116</v>
      </c>
      <c r="B72" s="48" t="s">
        <v>117</v>
      </c>
      <c r="C72" s="39" t="s">
        <v>25</v>
      </c>
      <c r="D72" s="6">
        <v>1678</v>
      </c>
      <c r="E72" s="7">
        <v>0.11</v>
      </c>
      <c r="F72" s="51">
        <f t="shared" si="5"/>
        <v>0.11660000000000001</v>
      </c>
      <c r="G72" s="46">
        <f t="shared" si="6"/>
        <v>4.2957074925279522E-4</v>
      </c>
      <c r="H72" s="46">
        <f t="shared" si="7"/>
        <v>1.6838274582292375E-4</v>
      </c>
    </row>
    <row r="73" spans="1:8" s="5" customFormat="1" ht="18" customHeight="1" x14ac:dyDescent="0.25">
      <c r="A73" s="48" t="s">
        <v>119</v>
      </c>
      <c r="B73" s="48" t="s">
        <v>120</v>
      </c>
      <c r="C73" s="43" t="s">
        <v>76</v>
      </c>
      <c r="D73" s="13">
        <v>1433</v>
      </c>
      <c r="E73" s="12">
        <v>0.11</v>
      </c>
      <c r="F73" s="51">
        <f t="shared" si="5"/>
        <v>0.11660000000000001</v>
      </c>
      <c r="G73" s="46">
        <f t="shared" si="6"/>
        <v>3.6685034784222621E-4</v>
      </c>
      <c r="H73" s="46">
        <f t="shared" si="7"/>
        <v>1.6838274582292375E-4</v>
      </c>
    </row>
    <row r="74" spans="1:8" s="5" customFormat="1" ht="18" customHeight="1" x14ac:dyDescent="0.25">
      <c r="A74" s="48" t="s">
        <v>115</v>
      </c>
      <c r="B74" s="48" t="s">
        <v>113</v>
      </c>
      <c r="C74" s="38" t="s">
        <v>17</v>
      </c>
      <c r="D74" s="3">
        <v>596</v>
      </c>
      <c r="E74" s="4">
        <v>0.1</v>
      </c>
      <c r="F74" s="51">
        <f t="shared" si="5"/>
        <v>0.10600000000000001</v>
      </c>
      <c r="G74" s="46">
        <f t="shared" si="6"/>
        <v>1.5257697649264954E-4</v>
      </c>
      <c r="H74" s="46">
        <f t="shared" si="7"/>
        <v>1.5307522347538522E-4</v>
      </c>
    </row>
    <row r="75" spans="1:8" s="5" customFormat="1" ht="18" customHeight="1" x14ac:dyDescent="0.25">
      <c r="A75" s="48" t="s">
        <v>116</v>
      </c>
      <c r="B75" s="48" t="s">
        <v>117</v>
      </c>
      <c r="C75" s="38" t="s">
        <v>41</v>
      </c>
      <c r="D75" s="3">
        <v>580</v>
      </c>
      <c r="E75" s="4">
        <v>0.09</v>
      </c>
      <c r="F75" s="73">
        <f t="shared" si="5"/>
        <v>9.5399999999999999E-2</v>
      </c>
      <c r="G75" s="46">
        <f t="shared" si="6"/>
        <v>1.4848095027808177E-4</v>
      </c>
      <c r="H75" s="46">
        <f t="shared" si="7"/>
        <v>1.3776770112784668E-4</v>
      </c>
    </row>
    <row r="76" spans="1:8" s="5" customFormat="1" ht="18" customHeight="1" x14ac:dyDescent="0.25">
      <c r="A76" s="48" t="s">
        <v>115</v>
      </c>
      <c r="B76" s="48" t="s">
        <v>113</v>
      </c>
      <c r="C76" s="38" t="s">
        <v>16</v>
      </c>
      <c r="D76" s="3">
        <v>956</v>
      </c>
      <c r="E76" s="4">
        <v>0.05</v>
      </c>
      <c r="F76" s="51">
        <f t="shared" si="5"/>
        <v>5.3000000000000005E-2</v>
      </c>
      <c r="G76" s="46">
        <f t="shared" si="6"/>
        <v>2.4473756632042445E-4</v>
      </c>
      <c r="H76" s="46">
        <f t="shared" si="7"/>
        <v>7.6537611737692609E-5</v>
      </c>
    </row>
    <row r="77" spans="1:8" s="5" customFormat="1" ht="18" customHeight="1" x14ac:dyDescent="0.25">
      <c r="A77" s="48" t="s">
        <v>121</v>
      </c>
      <c r="B77" s="48" t="s">
        <v>113</v>
      </c>
      <c r="C77" s="39" t="s">
        <v>83</v>
      </c>
      <c r="D77" s="3">
        <v>1123</v>
      </c>
      <c r="E77" s="4">
        <v>0.05</v>
      </c>
      <c r="F77" s="51">
        <f t="shared" si="5"/>
        <v>5.3000000000000005E-2</v>
      </c>
      <c r="G77" s="46">
        <f t="shared" si="6"/>
        <v>2.8748983993497556E-4</v>
      </c>
      <c r="H77" s="46">
        <f t="shared" si="7"/>
        <v>7.6537611737692609E-5</v>
      </c>
    </row>
    <row r="78" spans="1:8" s="5" customFormat="1" ht="18" customHeight="1" x14ac:dyDescent="0.25">
      <c r="A78" s="48" t="s">
        <v>115</v>
      </c>
      <c r="B78" s="48" t="s">
        <v>113</v>
      </c>
      <c r="C78" s="38" t="s">
        <v>18</v>
      </c>
      <c r="D78" s="3">
        <v>120</v>
      </c>
      <c r="E78" s="4">
        <v>0.04</v>
      </c>
      <c r="F78" s="51">
        <f t="shared" si="5"/>
        <v>4.24E-2</v>
      </c>
      <c r="G78" s="46">
        <f t="shared" si="6"/>
        <v>3.0720196609258297E-5</v>
      </c>
      <c r="H78" s="46">
        <f t="shared" si="7"/>
        <v>6.1230089390154087E-5</v>
      </c>
    </row>
    <row r="79" spans="1:8" s="5" customFormat="1" x14ac:dyDescent="0.25">
      <c r="A79" s="48" t="s">
        <v>115</v>
      </c>
      <c r="B79" s="48" t="s">
        <v>113</v>
      </c>
      <c r="C79" s="38" t="s">
        <v>9</v>
      </c>
      <c r="D79" s="3">
        <v>655</v>
      </c>
      <c r="E79" s="4">
        <v>0.04</v>
      </c>
      <c r="F79" s="51">
        <f t="shared" si="5"/>
        <v>4.24E-2</v>
      </c>
      <c r="G79" s="46">
        <f t="shared" si="6"/>
        <v>1.6768107315886821E-4</v>
      </c>
      <c r="H79" s="46">
        <f t="shared" si="7"/>
        <v>6.1230089390154087E-5</v>
      </c>
    </row>
    <row r="80" spans="1:8" s="5" customFormat="1" ht="18" customHeight="1" x14ac:dyDescent="0.25">
      <c r="A80" s="48" t="s">
        <v>115</v>
      </c>
      <c r="B80" s="48" t="s">
        <v>113</v>
      </c>
      <c r="C80" s="38" t="s">
        <v>20</v>
      </c>
      <c r="D80" s="3">
        <v>26</v>
      </c>
      <c r="E80" s="4">
        <v>0.02</v>
      </c>
      <c r="F80" s="51">
        <f t="shared" si="5"/>
        <v>2.12E-2</v>
      </c>
      <c r="G80" s="46">
        <f t="shared" si="6"/>
        <v>6.6560425986726314E-6</v>
      </c>
      <c r="H80" s="46">
        <f t="shared" si="7"/>
        <v>3.0615044695077044E-5</v>
      </c>
    </row>
    <row r="81" spans="1:8" s="5" customFormat="1" ht="15.75" thickBot="1" x14ac:dyDescent="0.3">
      <c r="A81" s="31"/>
      <c r="B81" s="31"/>
      <c r="C81" s="15"/>
      <c r="D81" s="16"/>
      <c r="E81" s="30"/>
      <c r="F81" s="52"/>
      <c r="G81" s="53"/>
      <c r="H81" s="53"/>
    </row>
    <row r="82" spans="1:8" s="5" customFormat="1" ht="18" customHeight="1" thickBot="1" x14ac:dyDescent="0.3">
      <c r="A82" s="31"/>
      <c r="B82" s="31"/>
      <c r="C82" s="18" t="s">
        <v>93</v>
      </c>
      <c r="D82" s="19">
        <f>SUM(D3:D80)</f>
        <v>3906225</v>
      </c>
      <c r="E82" s="56">
        <f>SUM(E3:E80)</f>
        <v>653.26999999999987</v>
      </c>
      <c r="F82" s="56">
        <f>SUM(F3:F80)</f>
        <v>692.46619999999984</v>
      </c>
      <c r="G82" s="19">
        <f>SUM(G3:G80)</f>
        <v>1</v>
      </c>
      <c r="H82" s="19">
        <f>SUM(H3:H80)</f>
        <v>0.99999451239764936</v>
      </c>
    </row>
  </sheetData>
  <sortState ref="A3:H80">
    <sortCondition descending="1" ref="F3:F80"/>
  </sortState>
  <mergeCells count="3">
    <mergeCell ref="A1:A2"/>
    <mergeCell ref="B1:B2"/>
    <mergeCell ref="C1: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PWS Imp by demand</vt:lpstr>
      <vt:lpstr>with measures</vt:lpstr>
      <vt:lpstr>sorted by # of measure</vt:lpstr>
      <vt:lpstr>Sheet2</vt:lpstr>
      <vt:lpstr>'sorted by # of measure'!Print_Area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Harmon, James</dc:creator>
  <cp:lastModifiedBy>Harmon, James</cp:lastModifiedBy>
  <cp:lastPrinted>2016-09-30T16:41:10Z</cp:lastPrinted>
  <dcterms:created xsi:type="dcterms:W3CDTF">2016-09-26T13:09:38Z</dcterms:created>
  <dcterms:modified xsi:type="dcterms:W3CDTF">2016-09-30T17:24:05Z</dcterms:modified>
</cp:coreProperties>
</file>